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nttlimited-my.sharepoint.com/personal/vincent_viljoen_dimensiondata_com/Documents/Desktop/Cloud Project/Automated Cloud Pricing/"/>
    </mc:Choice>
  </mc:AlternateContent>
  <xr:revisionPtr revIDLastSave="0" documentId="8_{2581A8F4-C33F-4176-B9A7-44DFBB751E56}" xr6:coauthVersionLast="47" xr6:coauthVersionMax="47" xr10:uidLastSave="{00000000-0000-0000-0000-000000000000}"/>
  <bookViews>
    <workbookView xWindow="-110" yWindow="-110" windowWidth="19420" windowHeight="11020" xr2:uid="{00DAB6D3-32DA-4886-A333-E3B6DFD5FE8A}"/>
  </bookViews>
  <sheets>
    <sheet name="Summary" sheetId="1" r:id="rId1"/>
    <sheet name="Midrand High-Level" sheetId="8" r:id="rId2"/>
    <sheet name="DropDowns" sheetId="11" r:id="rId3"/>
    <sheet name="Azure 1 Year Export - VMs" sheetId="2" r:id="rId4"/>
    <sheet name="Azure 1 Year Export - Disks" sheetId="5" r:id="rId5"/>
    <sheet name="Azure 3 Year Export - VMs" sheetId="4" r:id="rId6"/>
    <sheet name="Azure 3 Year Export - Disks" sheetId="3" r:id="rId7"/>
    <sheet name="Werners Midrand List" sheetId="6" r:id="rId8"/>
    <sheet name="Previous Quote - Before Migrate" sheetId="7" r:id="rId9"/>
    <sheet name="SA - VM Costs (ZAR)" sheetId="9" r:id="rId10"/>
    <sheet name="SA - VM Costs (USD)" sheetId="10" r:id="rId11"/>
  </sheets>
  <definedNames>
    <definedName name="_xlnm._FilterDatabase" localSheetId="3" hidden="1">'Azure 1 Year Export - VMs'!$B$3:$AI$236</definedName>
    <definedName name="_xlnm._FilterDatabase" localSheetId="10" hidden="1">'SA - VM Costs (USD)'!$A$1:$K$168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8" l="1"/>
  <c r="M2" i="10"/>
  <c r="O48" i="8"/>
  <c r="R48" i="8"/>
  <c r="C10" i="1"/>
  <c r="R46" i="8" l="1"/>
  <c r="S46" i="8" s="1"/>
  <c r="O46" i="8"/>
  <c r="N46" i="8"/>
  <c r="K46" i="8"/>
  <c r="J46" i="8"/>
  <c r="D46" i="8"/>
  <c r="B151" i="10"/>
  <c r="B152" i="10"/>
  <c r="B153" i="10"/>
  <c r="B154" i="10"/>
  <c r="B155" i="10"/>
  <c r="B156" i="10"/>
  <c r="B157" i="10"/>
  <c r="B158" i="10"/>
  <c r="B159" i="10"/>
  <c r="B160" i="10"/>
  <c r="B161" i="10"/>
  <c r="B162" i="10"/>
  <c r="B163" i="10"/>
  <c r="B164" i="10"/>
  <c r="B165" i="10"/>
  <c r="B166" i="10"/>
  <c r="B167" i="10"/>
  <c r="B168" i="10"/>
  <c r="M151" i="10"/>
  <c r="N151" i="10"/>
  <c r="O151" i="10"/>
  <c r="P151" i="10"/>
  <c r="M152" i="10"/>
  <c r="N152" i="10"/>
  <c r="O152" i="10"/>
  <c r="P152" i="10"/>
  <c r="M153" i="10"/>
  <c r="N153" i="10"/>
  <c r="O153" i="10"/>
  <c r="P153" i="10"/>
  <c r="M154" i="10"/>
  <c r="N154" i="10"/>
  <c r="O154" i="10"/>
  <c r="P154" i="10"/>
  <c r="M155" i="10"/>
  <c r="N155" i="10"/>
  <c r="O155" i="10"/>
  <c r="P155" i="10"/>
  <c r="M156" i="10"/>
  <c r="N156" i="10"/>
  <c r="O156" i="10"/>
  <c r="P156" i="10"/>
  <c r="M157" i="10"/>
  <c r="N157" i="10"/>
  <c r="O157" i="10"/>
  <c r="P157" i="10"/>
  <c r="M158" i="10"/>
  <c r="N158" i="10"/>
  <c r="O158" i="10"/>
  <c r="P158" i="10"/>
  <c r="M159" i="10"/>
  <c r="N159" i="10"/>
  <c r="O159" i="10"/>
  <c r="P159" i="10"/>
  <c r="M160" i="10"/>
  <c r="N160" i="10"/>
  <c r="O160" i="10"/>
  <c r="P160" i="10"/>
  <c r="M161" i="10"/>
  <c r="N161" i="10"/>
  <c r="O161" i="10"/>
  <c r="P161" i="10"/>
  <c r="M162" i="10"/>
  <c r="N162" i="10"/>
  <c r="O162" i="10"/>
  <c r="P162" i="10"/>
  <c r="M163" i="10"/>
  <c r="N163" i="10"/>
  <c r="O163" i="10"/>
  <c r="P163" i="10"/>
  <c r="M164" i="10"/>
  <c r="N164" i="10"/>
  <c r="O164" i="10"/>
  <c r="P164" i="10"/>
  <c r="M165" i="10"/>
  <c r="N165" i="10"/>
  <c r="O165" i="10"/>
  <c r="P165" i="10"/>
  <c r="M166" i="10"/>
  <c r="N166" i="10"/>
  <c r="O166" i="10"/>
  <c r="P166" i="10"/>
  <c r="M167" i="10"/>
  <c r="N167" i="10"/>
  <c r="O167" i="10"/>
  <c r="P167" i="10"/>
  <c r="M168" i="10"/>
  <c r="N168" i="10"/>
  <c r="O168" i="10"/>
  <c r="P168" i="10"/>
  <c r="C2" i="4"/>
  <c r="B2" i="4"/>
  <c r="C16" i="1" s="1"/>
  <c r="D2" i="4"/>
  <c r="D2" i="2"/>
  <c r="C2" i="2"/>
  <c r="C6" i="1"/>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5" i="8"/>
  <c r="K5"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D37" i="4"/>
  <c r="B38" i="4"/>
  <c r="C38" i="4"/>
  <c r="D38" i="4"/>
  <c r="B39" i="4"/>
  <c r="C39" i="4"/>
  <c r="D39" i="4"/>
  <c r="B40" i="4"/>
  <c r="C40" i="4"/>
  <c r="D40" i="4"/>
  <c r="B41" i="4"/>
  <c r="C41" i="4"/>
  <c r="D41" i="4"/>
  <c r="B42" i="4"/>
  <c r="C42" i="4"/>
  <c r="D42" i="4"/>
  <c r="B43" i="4"/>
  <c r="C43" i="4"/>
  <c r="D43" i="4"/>
  <c r="B44" i="4"/>
  <c r="C44" i="4"/>
  <c r="D44" i="4"/>
  <c r="C4" i="4"/>
  <c r="C5" i="4"/>
  <c r="D4" i="4"/>
  <c r="D5" i="4"/>
  <c r="E5" i="2"/>
  <c r="C13" i="2"/>
  <c r="B4" i="4"/>
  <c r="B5" i="4"/>
  <c r="B5" i="2"/>
  <c r="K6" i="8"/>
  <c r="K7" i="8"/>
  <c r="S7" i="8" s="1"/>
  <c r="K8" i="8"/>
  <c r="S8" i="8" s="1"/>
  <c r="K9" i="8"/>
  <c r="K10" i="8"/>
  <c r="S10" i="8" s="1"/>
  <c r="K11" i="8"/>
  <c r="K12" i="8"/>
  <c r="K13" i="8"/>
  <c r="K14" i="8"/>
  <c r="S14" i="8" s="1"/>
  <c r="K15" i="8"/>
  <c r="S15" i="8" s="1"/>
  <c r="K16" i="8"/>
  <c r="S16" i="8" s="1"/>
  <c r="K17" i="8"/>
  <c r="K18" i="8"/>
  <c r="S18" i="8" s="1"/>
  <c r="K19" i="8"/>
  <c r="K20" i="8"/>
  <c r="K21" i="8"/>
  <c r="K22" i="8"/>
  <c r="S22" i="8" s="1"/>
  <c r="K23" i="8"/>
  <c r="S23" i="8" s="1"/>
  <c r="K24" i="8"/>
  <c r="S24" i="8" s="1"/>
  <c r="K25" i="8"/>
  <c r="K26" i="8"/>
  <c r="S26" i="8" s="1"/>
  <c r="K27" i="8"/>
  <c r="K28" i="8"/>
  <c r="K29" i="8"/>
  <c r="K30" i="8"/>
  <c r="S30" i="8" s="1"/>
  <c r="K31" i="8"/>
  <c r="S31" i="8" s="1"/>
  <c r="K32" i="8"/>
  <c r="S32" i="8" s="1"/>
  <c r="K33" i="8"/>
  <c r="K34" i="8"/>
  <c r="S34" i="8" s="1"/>
  <c r="K35" i="8"/>
  <c r="K36" i="8"/>
  <c r="K37" i="8"/>
  <c r="K38" i="8"/>
  <c r="S38" i="8" s="1"/>
  <c r="K39" i="8"/>
  <c r="S39" i="8" s="1"/>
  <c r="K40" i="8"/>
  <c r="S40" i="8" s="1"/>
  <c r="K41" i="8"/>
  <c r="K42" i="8"/>
  <c r="K43" i="8"/>
  <c r="K44" i="8"/>
  <c r="K45" i="8"/>
  <c r="M3" i="10"/>
  <c r="N3" i="10"/>
  <c r="O3" i="10"/>
  <c r="P3" i="10"/>
  <c r="M4" i="10"/>
  <c r="N4" i="10"/>
  <c r="O4" i="10"/>
  <c r="P4" i="10"/>
  <c r="M5" i="10"/>
  <c r="N5" i="10"/>
  <c r="O5" i="10"/>
  <c r="P5" i="10"/>
  <c r="M6" i="10"/>
  <c r="N6" i="10"/>
  <c r="O6" i="10"/>
  <c r="P6" i="10"/>
  <c r="M7" i="10"/>
  <c r="N7" i="10"/>
  <c r="O7" i="10"/>
  <c r="P7" i="10"/>
  <c r="M8" i="10"/>
  <c r="N8" i="10"/>
  <c r="O8" i="10"/>
  <c r="P8" i="10"/>
  <c r="M9" i="10"/>
  <c r="N9" i="10"/>
  <c r="O9" i="10"/>
  <c r="P9" i="10"/>
  <c r="M10" i="10"/>
  <c r="N10" i="10"/>
  <c r="O10" i="10"/>
  <c r="P10" i="10"/>
  <c r="M11" i="10"/>
  <c r="N11" i="10"/>
  <c r="O11" i="10"/>
  <c r="P11" i="10"/>
  <c r="M12" i="10"/>
  <c r="N12" i="10"/>
  <c r="O12" i="10"/>
  <c r="P12" i="10"/>
  <c r="M13" i="10"/>
  <c r="N13" i="10"/>
  <c r="O13" i="10"/>
  <c r="P13" i="10"/>
  <c r="M14" i="10"/>
  <c r="N14" i="10"/>
  <c r="O14" i="10"/>
  <c r="P14" i="10"/>
  <c r="M15" i="10"/>
  <c r="N15" i="10"/>
  <c r="O15" i="10"/>
  <c r="P15" i="10"/>
  <c r="M16" i="10"/>
  <c r="N16" i="10"/>
  <c r="O16" i="10"/>
  <c r="P16" i="10"/>
  <c r="M17" i="10"/>
  <c r="N17" i="10"/>
  <c r="O17" i="10"/>
  <c r="P17" i="10"/>
  <c r="M18" i="10"/>
  <c r="N18" i="10"/>
  <c r="O18" i="10"/>
  <c r="P18" i="10"/>
  <c r="M19" i="10"/>
  <c r="N19" i="10"/>
  <c r="O19" i="10"/>
  <c r="P19" i="10"/>
  <c r="M20" i="10"/>
  <c r="N20" i="10"/>
  <c r="O20" i="10"/>
  <c r="P20" i="10"/>
  <c r="M21" i="10"/>
  <c r="N21" i="10"/>
  <c r="O21" i="10"/>
  <c r="P21" i="10"/>
  <c r="M22" i="10"/>
  <c r="N22" i="10"/>
  <c r="O22" i="10"/>
  <c r="P22" i="10"/>
  <c r="M23" i="10"/>
  <c r="N23" i="10"/>
  <c r="O23" i="10"/>
  <c r="P23" i="10"/>
  <c r="M24" i="10"/>
  <c r="N24" i="10"/>
  <c r="O24" i="10"/>
  <c r="P24" i="10"/>
  <c r="M25" i="10"/>
  <c r="N25" i="10"/>
  <c r="O25" i="10"/>
  <c r="P25" i="10"/>
  <c r="M26" i="10"/>
  <c r="N26" i="10"/>
  <c r="O26" i="10"/>
  <c r="P26" i="10"/>
  <c r="M27" i="10"/>
  <c r="N27" i="10"/>
  <c r="O27" i="10"/>
  <c r="P27" i="10"/>
  <c r="M28" i="10"/>
  <c r="N28" i="10"/>
  <c r="O28" i="10"/>
  <c r="P28" i="10"/>
  <c r="M29" i="10"/>
  <c r="N29" i="10"/>
  <c r="O29" i="10"/>
  <c r="P29" i="10"/>
  <c r="M30" i="10"/>
  <c r="N30" i="10"/>
  <c r="O30" i="10"/>
  <c r="P30" i="10"/>
  <c r="M31" i="10"/>
  <c r="N31" i="10"/>
  <c r="O31" i="10"/>
  <c r="P31" i="10"/>
  <c r="M32" i="10"/>
  <c r="N32" i="10"/>
  <c r="O32" i="10"/>
  <c r="P32" i="10"/>
  <c r="M33" i="10"/>
  <c r="N33" i="10"/>
  <c r="O33" i="10"/>
  <c r="P33" i="10"/>
  <c r="M34" i="10"/>
  <c r="N34" i="10"/>
  <c r="O34" i="10"/>
  <c r="P34" i="10"/>
  <c r="M35" i="10"/>
  <c r="N35" i="10"/>
  <c r="O35" i="10"/>
  <c r="P35" i="10"/>
  <c r="M36" i="10"/>
  <c r="N36" i="10"/>
  <c r="O36" i="10"/>
  <c r="P36" i="10"/>
  <c r="M37" i="10"/>
  <c r="N37" i="10"/>
  <c r="O37" i="10"/>
  <c r="P37" i="10"/>
  <c r="M38" i="10"/>
  <c r="N38" i="10"/>
  <c r="O38" i="10"/>
  <c r="P38" i="10"/>
  <c r="M39" i="10"/>
  <c r="N39" i="10"/>
  <c r="O39" i="10"/>
  <c r="P39" i="10"/>
  <c r="M40" i="10"/>
  <c r="N40" i="10"/>
  <c r="O40" i="10"/>
  <c r="P40" i="10"/>
  <c r="M41" i="10"/>
  <c r="N41" i="10"/>
  <c r="O41" i="10"/>
  <c r="P41" i="10"/>
  <c r="M42" i="10"/>
  <c r="N42" i="10"/>
  <c r="O42" i="10"/>
  <c r="P42" i="10"/>
  <c r="M43" i="10"/>
  <c r="N43" i="10"/>
  <c r="O43" i="10"/>
  <c r="P43" i="10"/>
  <c r="M44" i="10"/>
  <c r="N44" i="10"/>
  <c r="O44" i="10"/>
  <c r="P44" i="10"/>
  <c r="M45" i="10"/>
  <c r="N45" i="10"/>
  <c r="O45" i="10"/>
  <c r="P45" i="10"/>
  <c r="M46" i="10"/>
  <c r="N46" i="10"/>
  <c r="O46" i="10"/>
  <c r="P46" i="10"/>
  <c r="M47" i="10"/>
  <c r="N47" i="10"/>
  <c r="O47" i="10"/>
  <c r="P47" i="10"/>
  <c r="M48" i="10"/>
  <c r="N48" i="10"/>
  <c r="O48" i="10"/>
  <c r="P48" i="10"/>
  <c r="M49" i="10"/>
  <c r="N49" i="10"/>
  <c r="O49" i="10"/>
  <c r="P49" i="10"/>
  <c r="M50" i="10"/>
  <c r="N50" i="10"/>
  <c r="O50" i="10"/>
  <c r="P50" i="10"/>
  <c r="M51" i="10"/>
  <c r="N51" i="10"/>
  <c r="O51" i="10"/>
  <c r="P51" i="10"/>
  <c r="M52" i="10"/>
  <c r="N52" i="10"/>
  <c r="O52" i="10"/>
  <c r="P52" i="10"/>
  <c r="M53" i="10"/>
  <c r="N53" i="10"/>
  <c r="O53" i="10"/>
  <c r="P53" i="10"/>
  <c r="M54" i="10"/>
  <c r="N54" i="10"/>
  <c r="O54" i="10"/>
  <c r="P54" i="10"/>
  <c r="M55" i="10"/>
  <c r="N55" i="10"/>
  <c r="O55" i="10"/>
  <c r="P55" i="10"/>
  <c r="M56" i="10"/>
  <c r="N56" i="10"/>
  <c r="O56" i="10"/>
  <c r="P56" i="10"/>
  <c r="M57" i="10"/>
  <c r="N57" i="10"/>
  <c r="O57" i="10"/>
  <c r="P57" i="10"/>
  <c r="M58" i="10"/>
  <c r="N58" i="10"/>
  <c r="O58" i="10"/>
  <c r="P58" i="10"/>
  <c r="M59" i="10"/>
  <c r="N59" i="10"/>
  <c r="O59" i="10"/>
  <c r="P59" i="10"/>
  <c r="M60" i="10"/>
  <c r="N60" i="10"/>
  <c r="O60" i="10"/>
  <c r="P60" i="10"/>
  <c r="M61" i="10"/>
  <c r="N61" i="10"/>
  <c r="O61" i="10"/>
  <c r="P61" i="10"/>
  <c r="M62" i="10"/>
  <c r="N62" i="10"/>
  <c r="O62" i="10"/>
  <c r="P62" i="10"/>
  <c r="M63" i="10"/>
  <c r="N63" i="10"/>
  <c r="O63" i="10"/>
  <c r="P63" i="10"/>
  <c r="M64" i="10"/>
  <c r="N64" i="10"/>
  <c r="O64" i="10"/>
  <c r="P64" i="10"/>
  <c r="M65" i="10"/>
  <c r="N65" i="10"/>
  <c r="O65" i="10"/>
  <c r="P65" i="10"/>
  <c r="M66" i="10"/>
  <c r="N66" i="10"/>
  <c r="O66" i="10"/>
  <c r="P66" i="10"/>
  <c r="M67" i="10"/>
  <c r="N67" i="10"/>
  <c r="O67" i="10"/>
  <c r="P67" i="10"/>
  <c r="M68" i="10"/>
  <c r="N68" i="10"/>
  <c r="O68" i="10"/>
  <c r="P68" i="10"/>
  <c r="M69" i="10"/>
  <c r="N69" i="10"/>
  <c r="O69" i="10"/>
  <c r="P69" i="10"/>
  <c r="M70" i="10"/>
  <c r="N70" i="10"/>
  <c r="O70" i="10"/>
  <c r="P70" i="10"/>
  <c r="M71" i="10"/>
  <c r="N71" i="10"/>
  <c r="O71" i="10"/>
  <c r="P71" i="10"/>
  <c r="M72" i="10"/>
  <c r="N72" i="10"/>
  <c r="O72" i="10"/>
  <c r="P72" i="10"/>
  <c r="M73" i="10"/>
  <c r="N73" i="10"/>
  <c r="O73" i="10"/>
  <c r="P73" i="10"/>
  <c r="M74" i="10"/>
  <c r="N74" i="10"/>
  <c r="O74" i="10"/>
  <c r="P74" i="10"/>
  <c r="M75" i="10"/>
  <c r="N75" i="10"/>
  <c r="O75" i="10"/>
  <c r="P75" i="10"/>
  <c r="M76" i="10"/>
  <c r="N76" i="10"/>
  <c r="O76" i="10"/>
  <c r="P76" i="10"/>
  <c r="M77" i="10"/>
  <c r="N77" i="10"/>
  <c r="O77" i="10"/>
  <c r="P77" i="10"/>
  <c r="M78" i="10"/>
  <c r="N78" i="10"/>
  <c r="O78" i="10"/>
  <c r="P78" i="10"/>
  <c r="M79" i="10"/>
  <c r="N79" i="10"/>
  <c r="O79" i="10"/>
  <c r="P79" i="10"/>
  <c r="M80" i="10"/>
  <c r="N80" i="10"/>
  <c r="O80" i="10"/>
  <c r="P80" i="10"/>
  <c r="M81" i="10"/>
  <c r="N81" i="10"/>
  <c r="O81" i="10"/>
  <c r="P81" i="10"/>
  <c r="M82" i="10"/>
  <c r="N82" i="10"/>
  <c r="O82" i="10"/>
  <c r="P82" i="10"/>
  <c r="M83" i="10"/>
  <c r="N83" i="10"/>
  <c r="O83" i="10"/>
  <c r="P83" i="10"/>
  <c r="M84" i="10"/>
  <c r="N84" i="10"/>
  <c r="O84" i="10"/>
  <c r="P84" i="10"/>
  <c r="M85" i="10"/>
  <c r="N85" i="10"/>
  <c r="O85" i="10"/>
  <c r="P85" i="10"/>
  <c r="M86" i="10"/>
  <c r="N86" i="10"/>
  <c r="O86" i="10"/>
  <c r="P86" i="10"/>
  <c r="M87" i="10"/>
  <c r="N87" i="10"/>
  <c r="O87" i="10"/>
  <c r="P87" i="10"/>
  <c r="M88" i="10"/>
  <c r="N88" i="10"/>
  <c r="O88" i="10"/>
  <c r="P88" i="10"/>
  <c r="M89" i="10"/>
  <c r="N89" i="10"/>
  <c r="O89" i="10"/>
  <c r="P89" i="10"/>
  <c r="M90" i="10"/>
  <c r="N90" i="10"/>
  <c r="O90" i="10"/>
  <c r="P90" i="10"/>
  <c r="M91" i="10"/>
  <c r="N91" i="10"/>
  <c r="O91" i="10"/>
  <c r="P91" i="10"/>
  <c r="M92" i="10"/>
  <c r="N92" i="10"/>
  <c r="O92" i="10"/>
  <c r="P92" i="10"/>
  <c r="M93" i="10"/>
  <c r="N93" i="10"/>
  <c r="O93" i="10"/>
  <c r="P93" i="10"/>
  <c r="M94" i="10"/>
  <c r="N94" i="10"/>
  <c r="O94" i="10"/>
  <c r="P94" i="10"/>
  <c r="M95" i="10"/>
  <c r="N95" i="10"/>
  <c r="O95" i="10"/>
  <c r="P95" i="10"/>
  <c r="M96" i="10"/>
  <c r="N96" i="10"/>
  <c r="O96" i="10"/>
  <c r="P96" i="10"/>
  <c r="M97" i="10"/>
  <c r="N97" i="10"/>
  <c r="O97" i="10"/>
  <c r="P97" i="10"/>
  <c r="M98" i="10"/>
  <c r="N98" i="10"/>
  <c r="O98" i="10"/>
  <c r="P98" i="10"/>
  <c r="M99" i="10"/>
  <c r="N99" i="10"/>
  <c r="O99" i="10"/>
  <c r="P99" i="10"/>
  <c r="M100" i="10"/>
  <c r="N100" i="10"/>
  <c r="O100" i="10"/>
  <c r="P100" i="10"/>
  <c r="M101" i="10"/>
  <c r="N101" i="10"/>
  <c r="O101" i="10"/>
  <c r="P101" i="10"/>
  <c r="M102" i="10"/>
  <c r="N102" i="10"/>
  <c r="O102" i="10"/>
  <c r="P102" i="10"/>
  <c r="M103" i="10"/>
  <c r="N103" i="10"/>
  <c r="O103" i="10"/>
  <c r="P103" i="10"/>
  <c r="M104" i="10"/>
  <c r="N104" i="10"/>
  <c r="O104" i="10"/>
  <c r="P104" i="10"/>
  <c r="M105" i="10"/>
  <c r="N105" i="10"/>
  <c r="O105" i="10"/>
  <c r="P105" i="10"/>
  <c r="M106" i="10"/>
  <c r="N106" i="10"/>
  <c r="O106" i="10"/>
  <c r="P106" i="10"/>
  <c r="M107" i="10"/>
  <c r="N107" i="10"/>
  <c r="O107" i="10"/>
  <c r="P107" i="10"/>
  <c r="M108" i="10"/>
  <c r="N108" i="10"/>
  <c r="O108" i="10"/>
  <c r="P108" i="10"/>
  <c r="M109" i="10"/>
  <c r="N109" i="10"/>
  <c r="O109" i="10"/>
  <c r="P109" i="10"/>
  <c r="M110" i="10"/>
  <c r="N110" i="10"/>
  <c r="O110" i="10"/>
  <c r="P110" i="10"/>
  <c r="M111" i="10"/>
  <c r="N111" i="10"/>
  <c r="O111" i="10"/>
  <c r="P111" i="10"/>
  <c r="M112" i="10"/>
  <c r="N112" i="10"/>
  <c r="O112" i="10"/>
  <c r="P112" i="10"/>
  <c r="M113" i="10"/>
  <c r="N113" i="10"/>
  <c r="O113" i="10"/>
  <c r="P113" i="10"/>
  <c r="M114" i="10"/>
  <c r="N114" i="10"/>
  <c r="O114" i="10"/>
  <c r="P114" i="10"/>
  <c r="M115" i="10"/>
  <c r="N115" i="10"/>
  <c r="O115" i="10"/>
  <c r="P115" i="10"/>
  <c r="M116" i="10"/>
  <c r="N116" i="10"/>
  <c r="O116" i="10"/>
  <c r="P116" i="10"/>
  <c r="M117" i="10"/>
  <c r="N117" i="10"/>
  <c r="O117" i="10"/>
  <c r="P117" i="10"/>
  <c r="M118" i="10"/>
  <c r="N118" i="10"/>
  <c r="O118" i="10"/>
  <c r="P118" i="10"/>
  <c r="M119" i="10"/>
  <c r="N119" i="10"/>
  <c r="O119" i="10"/>
  <c r="P119" i="10"/>
  <c r="M120" i="10"/>
  <c r="N120" i="10"/>
  <c r="O120" i="10"/>
  <c r="P120" i="10"/>
  <c r="M121" i="10"/>
  <c r="N121" i="10"/>
  <c r="O121" i="10"/>
  <c r="P121" i="10"/>
  <c r="M122" i="10"/>
  <c r="N122" i="10"/>
  <c r="O122" i="10"/>
  <c r="P122" i="10"/>
  <c r="M123" i="10"/>
  <c r="N123" i="10"/>
  <c r="O123" i="10"/>
  <c r="P123" i="10"/>
  <c r="M124" i="10"/>
  <c r="N124" i="10"/>
  <c r="O124" i="10"/>
  <c r="P124" i="10"/>
  <c r="M125" i="10"/>
  <c r="N125" i="10"/>
  <c r="O125" i="10"/>
  <c r="P125" i="10"/>
  <c r="M126" i="10"/>
  <c r="N126" i="10"/>
  <c r="O126" i="10"/>
  <c r="P126" i="10"/>
  <c r="M127" i="10"/>
  <c r="N127" i="10"/>
  <c r="O127" i="10"/>
  <c r="P127" i="10"/>
  <c r="M128" i="10"/>
  <c r="N128" i="10"/>
  <c r="O128" i="10"/>
  <c r="P128" i="10"/>
  <c r="M129" i="10"/>
  <c r="N129" i="10"/>
  <c r="O129" i="10"/>
  <c r="P129" i="10"/>
  <c r="M130" i="10"/>
  <c r="N130" i="10"/>
  <c r="O130" i="10"/>
  <c r="P130" i="10"/>
  <c r="M131" i="10"/>
  <c r="N131" i="10"/>
  <c r="O131" i="10"/>
  <c r="P131" i="10"/>
  <c r="M132" i="10"/>
  <c r="N132" i="10"/>
  <c r="O132" i="10"/>
  <c r="P132" i="10"/>
  <c r="M133" i="10"/>
  <c r="N133" i="10"/>
  <c r="O133" i="10"/>
  <c r="P133" i="10"/>
  <c r="M134" i="10"/>
  <c r="N134" i="10"/>
  <c r="O134" i="10"/>
  <c r="P134" i="10"/>
  <c r="M135" i="10"/>
  <c r="N135" i="10"/>
  <c r="O135" i="10"/>
  <c r="P135" i="10"/>
  <c r="M136" i="10"/>
  <c r="N136" i="10"/>
  <c r="O136" i="10"/>
  <c r="P136" i="10"/>
  <c r="M137" i="10"/>
  <c r="N137" i="10"/>
  <c r="O137" i="10"/>
  <c r="P137" i="10"/>
  <c r="M138" i="10"/>
  <c r="N138" i="10"/>
  <c r="O138" i="10"/>
  <c r="P138" i="10"/>
  <c r="M139" i="10"/>
  <c r="N139" i="10"/>
  <c r="O139" i="10"/>
  <c r="P139" i="10"/>
  <c r="M140" i="10"/>
  <c r="N140" i="10"/>
  <c r="O140" i="10"/>
  <c r="P140" i="10"/>
  <c r="M141" i="10"/>
  <c r="N141" i="10"/>
  <c r="O141" i="10"/>
  <c r="P141" i="10"/>
  <c r="M142" i="10"/>
  <c r="N142" i="10"/>
  <c r="O142" i="10"/>
  <c r="P142" i="10"/>
  <c r="M143" i="10"/>
  <c r="N143" i="10"/>
  <c r="O143" i="10"/>
  <c r="P143" i="10"/>
  <c r="M144" i="10"/>
  <c r="N144" i="10"/>
  <c r="O144" i="10"/>
  <c r="P144" i="10"/>
  <c r="M145" i="10"/>
  <c r="N145" i="10"/>
  <c r="O145" i="10"/>
  <c r="P145" i="10"/>
  <c r="M146" i="10"/>
  <c r="N146" i="10"/>
  <c r="O146" i="10"/>
  <c r="P146" i="10"/>
  <c r="M147" i="10"/>
  <c r="N147" i="10"/>
  <c r="O147" i="10"/>
  <c r="P147" i="10"/>
  <c r="M148" i="10"/>
  <c r="N148" i="10"/>
  <c r="O148" i="10"/>
  <c r="P148" i="10"/>
  <c r="M149" i="10"/>
  <c r="N149" i="10"/>
  <c r="O149" i="10"/>
  <c r="P149" i="10"/>
  <c r="M150" i="10"/>
  <c r="N150" i="10"/>
  <c r="O150" i="10"/>
  <c r="P150" i="10"/>
  <c r="P2" i="10"/>
  <c r="O2" i="10"/>
  <c r="N2" i="10"/>
  <c r="B24" i="10"/>
  <c r="B25" i="10"/>
  <c r="B54" i="10"/>
  <c r="B27" i="10"/>
  <c r="B28" i="10"/>
  <c r="B29" i="10"/>
  <c r="B30" i="10"/>
  <c r="B31" i="10"/>
  <c r="B32" i="10"/>
  <c r="B33" i="10"/>
  <c r="B34" i="10"/>
  <c r="B35" i="10"/>
  <c r="B36" i="10"/>
  <c r="B37" i="10"/>
  <c r="B38" i="10"/>
  <c r="B39" i="10"/>
  <c r="B40" i="10"/>
  <c r="B41" i="10"/>
  <c r="B42" i="10"/>
  <c r="B43" i="10"/>
  <c r="B44" i="10"/>
  <c r="B45" i="10"/>
  <c r="B46" i="10"/>
  <c r="B19" i="10"/>
  <c r="B48" i="10"/>
  <c r="B49" i="10"/>
  <c r="B50" i="10"/>
  <c r="B51" i="10"/>
  <c r="B52" i="10"/>
  <c r="B53" i="10"/>
  <c r="B26"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7" i="10"/>
  <c r="B18" i="10"/>
  <c r="B47" i="10"/>
  <c r="B20" i="10"/>
  <c r="B2" i="10"/>
  <c r="B3" i="10"/>
  <c r="B11" i="10"/>
  <c r="B23" i="10"/>
  <c r="B22" i="10"/>
  <c r="B21" i="10"/>
  <c r="B16" i="10"/>
  <c r="B15" i="10"/>
  <c r="B14" i="10"/>
  <c r="B13" i="10"/>
  <c r="B12" i="10"/>
  <c r="B10" i="10"/>
  <c r="B9" i="10"/>
  <c r="B8" i="10"/>
  <c r="B7" i="10"/>
  <c r="B6" i="10"/>
  <c r="B5" i="10"/>
  <c r="B4" i="10"/>
  <c r="S6" i="8" l="1"/>
  <c r="K48" i="8"/>
  <c r="K49" i="8" s="1"/>
  <c r="L49" i="8" s="1"/>
  <c r="G46" i="8"/>
  <c r="I46" i="8"/>
  <c r="M46" i="8"/>
  <c r="T46" i="8" s="1"/>
  <c r="Q46" i="8"/>
  <c r="C8" i="1"/>
  <c r="C9" i="1"/>
  <c r="S5" i="8"/>
  <c r="B2" i="2"/>
  <c r="F67" i="2"/>
  <c r="M16" i="8"/>
  <c r="T16" i="8" s="1"/>
  <c r="N5" i="2"/>
  <c r="N20" i="2"/>
  <c r="N59" i="2"/>
  <c r="N105" i="2"/>
  <c r="N137" i="2"/>
  <c r="N193" i="2"/>
  <c r="M42" i="8"/>
  <c r="M34" i="8"/>
  <c r="T34" i="8" s="1"/>
  <c r="M26" i="8"/>
  <c r="T26" i="8" s="1"/>
  <c r="M18" i="8"/>
  <c r="T18" i="8" s="1"/>
  <c r="M9" i="8"/>
  <c r="Q5" i="8"/>
  <c r="Q38" i="8"/>
  <c r="Q30" i="8"/>
  <c r="Q22" i="8"/>
  <c r="Q14" i="8"/>
  <c r="Q6" i="8"/>
  <c r="G41" i="8"/>
  <c r="G33" i="8"/>
  <c r="G25" i="8"/>
  <c r="G17" i="8"/>
  <c r="G9" i="8"/>
  <c r="I42" i="8"/>
  <c r="I34" i="8"/>
  <c r="I26" i="8"/>
  <c r="I18" i="8"/>
  <c r="I10" i="8"/>
  <c r="F236" i="2"/>
  <c r="F228" i="2"/>
  <c r="F220" i="2"/>
  <c r="F212" i="2"/>
  <c r="F204" i="2"/>
  <c r="F196" i="2"/>
  <c r="F188" i="2"/>
  <c r="F180" i="2"/>
  <c r="F172" i="2"/>
  <c r="F164" i="2"/>
  <c r="F156" i="2"/>
  <c r="F148" i="2"/>
  <c r="F140" i="2"/>
  <c r="F132" i="2"/>
  <c r="F124" i="2"/>
  <c r="F116" i="2"/>
  <c r="F108" i="2"/>
  <c r="F100" i="2"/>
  <c r="F92" i="2"/>
  <c r="F84" i="2"/>
  <c r="F76" i="2"/>
  <c r="F68" i="2"/>
  <c r="F59" i="2"/>
  <c r="F51" i="2"/>
  <c r="F43" i="2"/>
  <c r="F35" i="2"/>
  <c r="F27" i="2"/>
  <c r="F19" i="2"/>
  <c r="F11" i="2"/>
  <c r="N22" i="2"/>
  <c r="N60" i="2"/>
  <c r="N106" i="2"/>
  <c r="N139" i="2"/>
  <c r="N202" i="2"/>
  <c r="M41" i="8"/>
  <c r="T41" i="8" s="1"/>
  <c r="M33" i="8"/>
  <c r="M25" i="8"/>
  <c r="M17" i="8"/>
  <c r="T17" i="8" s="1"/>
  <c r="M8" i="8"/>
  <c r="T8" i="8" s="1"/>
  <c r="Q45" i="8"/>
  <c r="Q37" i="8"/>
  <c r="Q29" i="8"/>
  <c r="Q21" i="8"/>
  <c r="Q13" i="8"/>
  <c r="G40" i="8"/>
  <c r="G32" i="8"/>
  <c r="G24" i="8"/>
  <c r="G16" i="8"/>
  <c r="G8" i="8"/>
  <c r="I41" i="8"/>
  <c r="I33" i="8"/>
  <c r="I25" i="8"/>
  <c r="I17" i="8"/>
  <c r="I9" i="8"/>
  <c r="F235" i="2"/>
  <c r="F227" i="2"/>
  <c r="F219" i="2"/>
  <c r="F211" i="2"/>
  <c r="F203" i="2"/>
  <c r="F195" i="2"/>
  <c r="F187" i="2"/>
  <c r="F179" i="2"/>
  <c r="F171" i="2"/>
  <c r="F163" i="2"/>
  <c r="F155" i="2"/>
  <c r="F147" i="2"/>
  <c r="F139" i="2"/>
  <c r="F131" i="2"/>
  <c r="F123" i="2"/>
  <c r="F115" i="2"/>
  <c r="F107" i="2"/>
  <c r="F99" i="2"/>
  <c r="F91" i="2"/>
  <c r="F83" i="2"/>
  <c r="F75" i="2"/>
  <c r="F66" i="2"/>
  <c r="F58" i="2"/>
  <c r="F50" i="2"/>
  <c r="F42" i="2"/>
  <c r="F34" i="2"/>
  <c r="F26" i="2"/>
  <c r="F18" i="2"/>
  <c r="F10" i="2"/>
  <c r="N23" i="2"/>
  <c r="N151" i="2"/>
  <c r="M7" i="8"/>
  <c r="T7" i="8" s="1"/>
  <c r="Q44" i="8"/>
  <c r="Q36" i="8"/>
  <c r="Q28" i="8"/>
  <c r="Q20" i="8"/>
  <c r="Q12" i="8"/>
  <c r="G39" i="8"/>
  <c r="G31" i="8"/>
  <c r="G23" i="8"/>
  <c r="G15" i="8"/>
  <c r="G7" i="8"/>
  <c r="I40" i="8"/>
  <c r="I32" i="8"/>
  <c r="I24" i="8"/>
  <c r="I16" i="8"/>
  <c r="I8" i="8"/>
  <c r="F234" i="2"/>
  <c r="F226" i="2"/>
  <c r="F218" i="2"/>
  <c r="F210" i="2"/>
  <c r="F202" i="2"/>
  <c r="F194" i="2"/>
  <c r="F186" i="2"/>
  <c r="F178" i="2"/>
  <c r="F170" i="2"/>
  <c r="F162" i="2"/>
  <c r="F154" i="2"/>
  <c r="F146" i="2"/>
  <c r="F138" i="2"/>
  <c r="F130" i="2"/>
  <c r="F122" i="2"/>
  <c r="F114" i="2"/>
  <c r="F106" i="2"/>
  <c r="F98" i="2"/>
  <c r="F90" i="2"/>
  <c r="F82" i="2"/>
  <c r="F74" i="2"/>
  <c r="F65" i="2"/>
  <c r="F57" i="2"/>
  <c r="F49" i="2"/>
  <c r="F41" i="2"/>
  <c r="F33" i="2"/>
  <c r="F25" i="2"/>
  <c r="F17" i="2"/>
  <c r="F9" i="2"/>
  <c r="N108" i="2"/>
  <c r="M24" i="8"/>
  <c r="T24" i="8" s="1"/>
  <c r="N25" i="2"/>
  <c r="N63" i="2"/>
  <c r="N109" i="2"/>
  <c r="N172" i="2"/>
  <c r="N209" i="2"/>
  <c r="M39" i="8"/>
  <c r="T39" i="8" s="1"/>
  <c r="M31" i="8"/>
  <c r="T31" i="8" s="1"/>
  <c r="M23" i="8"/>
  <c r="T23" i="8" s="1"/>
  <c r="M15" i="8"/>
  <c r="T15" i="8" s="1"/>
  <c r="M6" i="8"/>
  <c r="T6" i="8" s="1"/>
  <c r="Q43" i="8"/>
  <c r="Q35" i="8"/>
  <c r="Q27" i="8"/>
  <c r="Q19" i="8"/>
  <c r="Q11" i="8"/>
  <c r="M5" i="8"/>
  <c r="G38" i="8"/>
  <c r="G30" i="8"/>
  <c r="G22" i="8"/>
  <c r="G14" i="8"/>
  <c r="G6" i="8"/>
  <c r="I39" i="8"/>
  <c r="I31" i="8"/>
  <c r="I23" i="8"/>
  <c r="I15" i="8"/>
  <c r="I7" i="8"/>
  <c r="F233" i="2"/>
  <c r="F225" i="2"/>
  <c r="F217" i="2"/>
  <c r="F209" i="2"/>
  <c r="F201" i="2"/>
  <c r="F193" i="2"/>
  <c r="F185" i="2"/>
  <c r="F177" i="2"/>
  <c r="F169" i="2"/>
  <c r="F161" i="2"/>
  <c r="F153" i="2"/>
  <c r="F145" i="2"/>
  <c r="F137" i="2"/>
  <c r="F129" i="2"/>
  <c r="F121" i="2"/>
  <c r="F113" i="2"/>
  <c r="F105" i="2"/>
  <c r="F97" i="2"/>
  <c r="F89" i="2"/>
  <c r="F81" i="2"/>
  <c r="F73" i="2"/>
  <c r="F64" i="2"/>
  <c r="F56" i="2"/>
  <c r="F48" i="2"/>
  <c r="F40" i="2"/>
  <c r="F32" i="2"/>
  <c r="F24" i="2"/>
  <c r="F16" i="2"/>
  <c r="F8" i="2"/>
  <c r="M40" i="8"/>
  <c r="T40" i="8" s="1"/>
  <c r="N35" i="2"/>
  <c r="N69" i="2"/>
  <c r="N114" i="2"/>
  <c r="N182" i="2"/>
  <c r="N217" i="2"/>
  <c r="M38" i="8"/>
  <c r="T38" i="8" s="1"/>
  <c r="M30" i="8"/>
  <c r="T30" i="8" s="1"/>
  <c r="M22" i="8"/>
  <c r="T22" i="8" s="1"/>
  <c r="M14" i="8"/>
  <c r="M13" i="8"/>
  <c r="T13" i="8" s="1"/>
  <c r="Q42" i="8"/>
  <c r="Q34" i="8"/>
  <c r="Q26" i="8"/>
  <c r="Q18" i="8"/>
  <c r="Q10" i="8"/>
  <c r="G45" i="8"/>
  <c r="G37" i="8"/>
  <c r="G29" i="8"/>
  <c r="G21" i="8"/>
  <c r="G13" i="8"/>
  <c r="G5" i="8"/>
  <c r="I38" i="8"/>
  <c r="I30" i="8"/>
  <c r="I22" i="8"/>
  <c r="I14" i="8"/>
  <c r="I6" i="8"/>
  <c r="F232" i="2"/>
  <c r="F224" i="2"/>
  <c r="F216" i="2"/>
  <c r="F208" i="2"/>
  <c r="F200" i="2"/>
  <c r="F192" i="2"/>
  <c r="F184" i="2"/>
  <c r="F176" i="2"/>
  <c r="F168" i="2"/>
  <c r="F160" i="2"/>
  <c r="F152" i="2"/>
  <c r="F144" i="2"/>
  <c r="F136" i="2"/>
  <c r="F128" i="2"/>
  <c r="F120" i="2"/>
  <c r="F112" i="2"/>
  <c r="F104" i="2"/>
  <c r="F96" i="2"/>
  <c r="F88" i="2"/>
  <c r="F80" i="2"/>
  <c r="F72" i="2"/>
  <c r="F63" i="2"/>
  <c r="F55" i="2"/>
  <c r="F47" i="2"/>
  <c r="F39" i="2"/>
  <c r="F31" i="2"/>
  <c r="F23" i="2"/>
  <c r="F15" i="2"/>
  <c r="F7" i="2"/>
  <c r="N62" i="2"/>
  <c r="M32" i="8"/>
  <c r="T32" i="8" s="1"/>
  <c r="N13" i="2"/>
  <c r="N50" i="2"/>
  <c r="N74" i="2"/>
  <c r="N125" i="2"/>
  <c r="N184" i="2"/>
  <c r="M45" i="8"/>
  <c r="T45" i="8" s="1"/>
  <c r="M37" i="8"/>
  <c r="T37" i="8" s="1"/>
  <c r="M29" i="8"/>
  <c r="M21" i="8"/>
  <c r="T21" i="8" s="1"/>
  <c r="M12" i="8"/>
  <c r="T12" i="8" s="1"/>
  <c r="Q41" i="8"/>
  <c r="Q33" i="8"/>
  <c r="Q25" i="8"/>
  <c r="Q17" i="8"/>
  <c r="Q9" i="8"/>
  <c r="G44" i="8"/>
  <c r="G36" i="8"/>
  <c r="G28" i="8"/>
  <c r="G20" i="8"/>
  <c r="G12" i="8"/>
  <c r="I45" i="8"/>
  <c r="I37" i="8"/>
  <c r="I29" i="8"/>
  <c r="I21" i="8"/>
  <c r="I13" i="8"/>
  <c r="F231" i="2"/>
  <c r="F223" i="2"/>
  <c r="F215" i="2"/>
  <c r="F207" i="2"/>
  <c r="F199" i="2"/>
  <c r="F191" i="2"/>
  <c r="F183" i="2"/>
  <c r="F175" i="2"/>
  <c r="F167" i="2"/>
  <c r="F159" i="2"/>
  <c r="F151" i="2"/>
  <c r="F143" i="2"/>
  <c r="F135" i="2"/>
  <c r="F127" i="2"/>
  <c r="F119" i="2"/>
  <c r="F111" i="2"/>
  <c r="F103" i="2"/>
  <c r="F95" i="2"/>
  <c r="F87" i="2"/>
  <c r="F79" i="2"/>
  <c r="F71" i="2"/>
  <c r="F62" i="2"/>
  <c r="F54" i="2"/>
  <c r="F46" i="2"/>
  <c r="F38" i="2"/>
  <c r="F30" i="2"/>
  <c r="F22" i="2"/>
  <c r="F14" i="2"/>
  <c r="F6" i="2"/>
  <c r="N14" i="2"/>
  <c r="N54" i="2"/>
  <c r="N76" i="2"/>
  <c r="N131" i="2"/>
  <c r="N185" i="2"/>
  <c r="M44" i="8"/>
  <c r="T44" i="8" s="1"/>
  <c r="M36" i="8"/>
  <c r="T36" i="8" s="1"/>
  <c r="M28" i="8"/>
  <c r="T28" i="8" s="1"/>
  <c r="M20" i="8"/>
  <c r="T20" i="8" s="1"/>
  <c r="M11" i="8"/>
  <c r="T11" i="8" s="1"/>
  <c r="Q40" i="8"/>
  <c r="Q32" i="8"/>
  <c r="Q24" i="8"/>
  <c r="Q16" i="8"/>
  <c r="Q8" i="8"/>
  <c r="G43" i="8"/>
  <c r="G35" i="8"/>
  <c r="G27" i="8"/>
  <c r="G19" i="8"/>
  <c r="G11" i="8"/>
  <c r="I44" i="8"/>
  <c r="I36" i="8"/>
  <c r="I28" i="8"/>
  <c r="I20" i="8"/>
  <c r="I12" i="8"/>
  <c r="I5" i="8"/>
  <c r="F230" i="2"/>
  <c r="F222" i="2"/>
  <c r="F214" i="2"/>
  <c r="F206" i="2"/>
  <c r="F198" i="2"/>
  <c r="F190" i="2"/>
  <c r="F182" i="2"/>
  <c r="F174" i="2"/>
  <c r="F166" i="2"/>
  <c r="F158" i="2"/>
  <c r="F150" i="2"/>
  <c r="F142" i="2"/>
  <c r="F134" i="2"/>
  <c r="F126" i="2"/>
  <c r="F118" i="2"/>
  <c r="F110" i="2"/>
  <c r="F102" i="2"/>
  <c r="F94" i="2"/>
  <c r="F86" i="2"/>
  <c r="F78" i="2"/>
  <c r="F70" i="2"/>
  <c r="F61" i="2"/>
  <c r="F53" i="2"/>
  <c r="F45" i="2"/>
  <c r="F37" i="2"/>
  <c r="F29" i="2"/>
  <c r="F21" i="2"/>
  <c r="F13" i="2"/>
  <c r="F5" i="2"/>
  <c r="N206" i="2"/>
  <c r="N19" i="2"/>
  <c r="N57" i="2"/>
  <c r="N104" i="2"/>
  <c r="N132" i="2"/>
  <c r="N189" i="2"/>
  <c r="M43" i="8"/>
  <c r="T43" i="8" s="1"/>
  <c r="M35" i="8"/>
  <c r="T35" i="8" s="1"/>
  <c r="M27" i="8"/>
  <c r="T27" i="8" s="1"/>
  <c r="M19" i="8"/>
  <c r="T19" i="8" s="1"/>
  <c r="M10" i="8"/>
  <c r="T10" i="8" s="1"/>
  <c r="Q39" i="8"/>
  <c r="Q31" i="8"/>
  <c r="Q23" i="8"/>
  <c r="Q15" i="8"/>
  <c r="Q7" i="8"/>
  <c r="G42" i="8"/>
  <c r="G34" i="8"/>
  <c r="G26" i="8"/>
  <c r="G18" i="8"/>
  <c r="G10" i="8"/>
  <c r="I43" i="8"/>
  <c r="I35" i="8"/>
  <c r="I27" i="8"/>
  <c r="I19" i="8"/>
  <c r="I11" i="8"/>
  <c r="F4" i="2"/>
  <c r="F229" i="2"/>
  <c r="F221" i="2"/>
  <c r="F213" i="2"/>
  <c r="F205" i="2"/>
  <c r="F197" i="2"/>
  <c r="F189" i="2"/>
  <c r="F181" i="2"/>
  <c r="F173" i="2"/>
  <c r="F165" i="2"/>
  <c r="F157" i="2"/>
  <c r="F149" i="2"/>
  <c r="F141" i="2"/>
  <c r="F133" i="2"/>
  <c r="F125" i="2"/>
  <c r="F117" i="2"/>
  <c r="F109" i="2"/>
  <c r="F101" i="2"/>
  <c r="F93" i="2"/>
  <c r="F85" i="2"/>
  <c r="F77" i="2"/>
  <c r="F69" i="2"/>
  <c r="F60" i="2"/>
  <c r="F52" i="2"/>
  <c r="F44" i="2"/>
  <c r="F36" i="2"/>
  <c r="F28" i="2"/>
  <c r="F20" i="2"/>
  <c r="F12" i="2"/>
  <c r="S42" i="8"/>
  <c r="T42" i="8"/>
  <c r="T9" i="8"/>
  <c r="S41" i="8"/>
  <c r="S33" i="8"/>
  <c r="S25" i="8"/>
  <c r="S17" i="8"/>
  <c r="S9" i="8"/>
  <c r="T33" i="8"/>
  <c r="T25" i="8"/>
  <c r="T29" i="8"/>
  <c r="T14" i="8"/>
  <c r="S37" i="8"/>
  <c r="S29" i="8"/>
  <c r="S21" i="8"/>
  <c r="S13" i="8"/>
  <c r="S45" i="8"/>
  <c r="S44" i="8"/>
  <c r="S28" i="8"/>
  <c r="S20" i="8"/>
  <c r="S43" i="8"/>
  <c r="S35" i="8"/>
  <c r="S27" i="8"/>
  <c r="S19" i="8"/>
  <c r="S11" i="8"/>
  <c r="S36" i="8"/>
  <c r="S12" i="8"/>
  <c r="E3" i="8"/>
  <c r="C13" i="1" s="1"/>
  <c r="O49" i="8"/>
  <c r="P49" i="8" s="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2" i="9"/>
  <c r="M2" i="9"/>
  <c r="N2" i="9"/>
  <c r="O2" i="9"/>
  <c r="M3" i="9"/>
  <c r="N3" i="9"/>
  <c r="O3" i="9"/>
  <c r="M4" i="9"/>
  <c r="N4" i="9"/>
  <c r="O4" i="9"/>
  <c r="M10" i="9"/>
  <c r="N10" i="9"/>
  <c r="O10" i="9"/>
  <c r="M11" i="9"/>
  <c r="N11" i="9"/>
  <c r="O11" i="9"/>
  <c r="M12" i="9"/>
  <c r="N12" i="9"/>
  <c r="O12" i="9"/>
  <c r="M13" i="9"/>
  <c r="N13" i="9"/>
  <c r="O13" i="9"/>
  <c r="M14" i="9"/>
  <c r="N14" i="9"/>
  <c r="O14" i="9"/>
  <c r="M15" i="9"/>
  <c r="N15" i="9"/>
  <c r="O15" i="9"/>
  <c r="M16" i="9"/>
  <c r="N16" i="9"/>
  <c r="O16" i="9"/>
  <c r="M17" i="9"/>
  <c r="N17" i="9"/>
  <c r="O17" i="9"/>
  <c r="M18" i="9"/>
  <c r="N18" i="9"/>
  <c r="O18" i="9"/>
  <c r="M19" i="9"/>
  <c r="N19" i="9"/>
  <c r="O19" i="9"/>
  <c r="M20" i="9"/>
  <c r="N20" i="9"/>
  <c r="O20" i="9"/>
  <c r="M21" i="9"/>
  <c r="N21" i="9"/>
  <c r="O21" i="9"/>
  <c r="M22" i="9"/>
  <c r="N22" i="9"/>
  <c r="O22" i="9"/>
  <c r="M23" i="9"/>
  <c r="N23" i="9"/>
  <c r="O23" i="9"/>
  <c r="M24" i="9"/>
  <c r="N24" i="9"/>
  <c r="O24" i="9"/>
  <c r="M25" i="9"/>
  <c r="N25" i="9"/>
  <c r="O25" i="9"/>
  <c r="M26" i="9"/>
  <c r="N26" i="9"/>
  <c r="O26" i="9"/>
  <c r="M27" i="9"/>
  <c r="N27" i="9"/>
  <c r="O27" i="9"/>
  <c r="M28" i="9"/>
  <c r="N28" i="9"/>
  <c r="O28" i="9"/>
  <c r="M29" i="9"/>
  <c r="N29" i="9"/>
  <c r="O29" i="9"/>
  <c r="M30" i="9"/>
  <c r="N30" i="9"/>
  <c r="O30" i="9"/>
  <c r="M31" i="9"/>
  <c r="N31" i="9"/>
  <c r="O31" i="9"/>
  <c r="M32" i="9"/>
  <c r="N32" i="9"/>
  <c r="O32" i="9"/>
  <c r="M33" i="9"/>
  <c r="N33" i="9"/>
  <c r="O33" i="9"/>
  <c r="M34" i="9"/>
  <c r="N34" i="9"/>
  <c r="O34" i="9"/>
  <c r="M35" i="9"/>
  <c r="N35" i="9"/>
  <c r="O35" i="9"/>
  <c r="M36" i="9"/>
  <c r="N36" i="9"/>
  <c r="O36" i="9"/>
  <c r="M37" i="9"/>
  <c r="N37" i="9"/>
  <c r="O37" i="9"/>
  <c r="M38" i="9"/>
  <c r="N38" i="9"/>
  <c r="O38" i="9"/>
  <c r="M39" i="9"/>
  <c r="N39" i="9"/>
  <c r="O39" i="9"/>
  <c r="M40" i="9"/>
  <c r="N40" i="9"/>
  <c r="O40" i="9"/>
  <c r="M41" i="9"/>
  <c r="N41" i="9"/>
  <c r="O41" i="9"/>
  <c r="M42" i="9"/>
  <c r="N42" i="9"/>
  <c r="O42" i="9"/>
  <c r="M43" i="9"/>
  <c r="N43" i="9"/>
  <c r="O43" i="9"/>
  <c r="M44" i="9"/>
  <c r="N44" i="9"/>
  <c r="O44" i="9"/>
  <c r="M45" i="9"/>
  <c r="N45" i="9"/>
  <c r="O45" i="9"/>
  <c r="M46" i="9"/>
  <c r="N46" i="9"/>
  <c r="O46" i="9"/>
  <c r="M47" i="9"/>
  <c r="N47" i="9"/>
  <c r="O47" i="9"/>
  <c r="M48" i="9"/>
  <c r="N48" i="9"/>
  <c r="O48" i="9"/>
  <c r="M49" i="9"/>
  <c r="N49" i="9"/>
  <c r="O49" i="9"/>
  <c r="M50" i="9"/>
  <c r="N50" i="9"/>
  <c r="O50" i="9"/>
  <c r="M51" i="9"/>
  <c r="N51" i="9"/>
  <c r="O51" i="9"/>
  <c r="M52" i="9"/>
  <c r="N52" i="9"/>
  <c r="O52" i="9"/>
  <c r="M53" i="9"/>
  <c r="N53" i="9"/>
  <c r="O53" i="9"/>
  <c r="M54" i="9"/>
  <c r="N54" i="9"/>
  <c r="O54" i="9"/>
  <c r="M55" i="9"/>
  <c r="N55" i="9"/>
  <c r="O55" i="9"/>
  <c r="M56" i="9"/>
  <c r="N56" i="9"/>
  <c r="O56" i="9"/>
  <c r="M57" i="9"/>
  <c r="N57" i="9"/>
  <c r="O57" i="9"/>
  <c r="M58" i="9"/>
  <c r="N58" i="9"/>
  <c r="O58" i="9"/>
  <c r="M59" i="9"/>
  <c r="N59" i="9"/>
  <c r="O59" i="9"/>
  <c r="M60" i="9"/>
  <c r="N60" i="9"/>
  <c r="O60" i="9"/>
  <c r="M61" i="9"/>
  <c r="N61" i="9"/>
  <c r="O61" i="9"/>
  <c r="M62" i="9"/>
  <c r="N62" i="9"/>
  <c r="O62" i="9"/>
  <c r="M63" i="9"/>
  <c r="N63" i="9"/>
  <c r="O63" i="9"/>
  <c r="M64" i="9"/>
  <c r="N64" i="9"/>
  <c r="O64" i="9"/>
  <c r="M65" i="9"/>
  <c r="N65" i="9"/>
  <c r="O65" i="9"/>
  <c r="M66" i="9"/>
  <c r="N66" i="9"/>
  <c r="O66" i="9"/>
  <c r="M67" i="9"/>
  <c r="N67" i="9"/>
  <c r="O67" i="9"/>
  <c r="M68" i="9"/>
  <c r="N68" i="9"/>
  <c r="O68" i="9"/>
  <c r="M69" i="9"/>
  <c r="N69" i="9"/>
  <c r="O69" i="9"/>
  <c r="M70" i="9"/>
  <c r="N70" i="9"/>
  <c r="O70" i="9"/>
  <c r="M71" i="9"/>
  <c r="N71" i="9"/>
  <c r="O71" i="9"/>
  <c r="M72" i="9"/>
  <c r="N72" i="9"/>
  <c r="O72" i="9"/>
  <c r="M73" i="9"/>
  <c r="N73" i="9"/>
  <c r="O73" i="9"/>
  <c r="M74" i="9"/>
  <c r="N74" i="9"/>
  <c r="O74" i="9"/>
  <c r="M75" i="9"/>
  <c r="N75" i="9"/>
  <c r="O75" i="9"/>
  <c r="M76" i="9"/>
  <c r="N76" i="9"/>
  <c r="O76" i="9"/>
  <c r="M77" i="9"/>
  <c r="N77" i="9"/>
  <c r="O77" i="9"/>
  <c r="M78" i="9"/>
  <c r="N78" i="9"/>
  <c r="O78" i="9"/>
  <c r="M79" i="9"/>
  <c r="N79" i="9"/>
  <c r="O79" i="9"/>
  <c r="M80" i="9"/>
  <c r="N80" i="9"/>
  <c r="O80" i="9"/>
  <c r="M81" i="9"/>
  <c r="N81" i="9"/>
  <c r="O81" i="9"/>
  <c r="M82" i="9"/>
  <c r="N82" i="9"/>
  <c r="O82" i="9"/>
  <c r="M83" i="9"/>
  <c r="N83" i="9"/>
  <c r="O83" i="9"/>
  <c r="M84" i="9"/>
  <c r="N84" i="9"/>
  <c r="O84" i="9"/>
  <c r="M85" i="9"/>
  <c r="N85" i="9"/>
  <c r="O85" i="9"/>
  <c r="M86" i="9"/>
  <c r="N86" i="9"/>
  <c r="O86" i="9"/>
  <c r="M87" i="9"/>
  <c r="N87" i="9"/>
  <c r="O87" i="9"/>
  <c r="M88" i="9"/>
  <c r="N88" i="9"/>
  <c r="O88" i="9"/>
  <c r="M89" i="9"/>
  <c r="N89" i="9"/>
  <c r="O89" i="9"/>
  <c r="M90" i="9"/>
  <c r="N90" i="9"/>
  <c r="O90" i="9"/>
  <c r="M91" i="9"/>
  <c r="N91" i="9"/>
  <c r="O91" i="9"/>
  <c r="M92" i="9"/>
  <c r="N92" i="9"/>
  <c r="O92" i="9"/>
  <c r="M93" i="9"/>
  <c r="N93" i="9"/>
  <c r="O93" i="9"/>
  <c r="M94" i="9"/>
  <c r="N94" i="9"/>
  <c r="O94" i="9"/>
  <c r="M95" i="9"/>
  <c r="N95" i="9"/>
  <c r="O95" i="9"/>
  <c r="M96" i="9"/>
  <c r="N96" i="9"/>
  <c r="O96" i="9"/>
  <c r="M97" i="9"/>
  <c r="N97" i="9"/>
  <c r="O97" i="9"/>
  <c r="M98" i="9"/>
  <c r="N98" i="9"/>
  <c r="O98" i="9"/>
  <c r="M99" i="9"/>
  <c r="N99" i="9"/>
  <c r="O99" i="9"/>
  <c r="M100" i="9"/>
  <c r="N100" i="9"/>
  <c r="O100" i="9"/>
  <c r="M101" i="9"/>
  <c r="N101" i="9"/>
  <c r="O101" i="9"/>
  <c r="M102" i="9"/>
  <c r="N102" i="9"/>
  <c r="O102" i="9"/>
  <c r="M103" i="9"/>
  <c r="N103" i="9"/>
  <c r="O103" i="9"/>
  <c r="M104" i="9"/>
  <c r="N104" i="9"/>
  <c r="O104" i="9"/>
  <c r="M105" i="9"/>
  <c r="N105" i="9"/>
  <c r="O105" i="9"/>
  <c r="M106" i="9"/>
  <c r="N106" i="9"/>
  <c r="O106" i="9"/>
  <c r="M107" i="9"/>
  <c r="N107" i="9"/>
  <c r="O107" i="9"/>
  <c r="M108" i="9"/>
  <c r="N108" i="9"/>
  <c r="O108" i="9"/>
  <c r="M109" i="9"/>
  <c r="N109" i="9"/>
  <c r="O109" i="9"/>
  <c r="M110" i="9"/>
  <c r="N110" i="9"/>
  <c r="O110" i="9"/>
  <c r="M111" i="9"/>
  <c r="N111" i="9"/>
  <c r="O111" i="9"/>
  <c r="M112" i="9"/>
  <c r="N112" i="9"/>
  <c r="O112" i="9"/>
  <c r="M113" i="9"/>
  <c r="N113" i="9"/>
  <c r="O113" i="9"/>
  <c r="M114" i="9"/>
  <c r="N114" i="9"/>
  <c r="O114" i="9"/>
  <c r="M115" i="9"/>
  <c r="N115" i="9"/>
  <c r="O115" i="9"/>
  <c r="M116" i="9"/>
  <c r="N116" i="9"/>
  <c r="O116" i="9"/>
  <c r="M117" i="9"/>
  <c r="N117" i="9"/>
  <c r="O117" i="9"/>
  <c r="M118" i="9"/>
  <c r="N118" i="9"/>
  <c r="O118" i="9"/>
  <c r="M119" i="9"/>
  <c r="N119" i="9"/>
  <c r="O119" i="9"/>
  <c r="M120" i="9"/>
  <c r="N120" i="9"/>
  <c r="O120" i="9"/>
  <c r="M121" i="9"/>
  <c r="N121" i="9"/>
  <c r="O121" i="9"/>
  <c r="M122" i="9"/>
  <c r="N122" i="9"/>
  <c r="O122" i="9"/>
  <c r="M123" i="9"/>
  <c r="N123" i="9"/>
  <c r="O123" i="9"/>
  <c r="M124" i="9"/>
  <c r="N124" i="9"/>
  <c r="O124" i="9"/>
  <c r="M125" i="9"/>
  <c r="N125" i="9"/>
  <c r="O125" i="9"/>
  <c r="M126" i="9"/>
  <c r="N126" i="9"/>
  <c r="O126" i="9"/>
  <c r="M127" i="9"/>
  <c r="N127" i="9"/>
  <c r="O127" i="9"/>
  <c r="M128" i="9"/>
  <c r="N128" i="9"/>
  <c r="O128" i="9"/>
  <c r="M129" i="9"/>
  <c r="N129" i="9"/>
  <c r="O129" i="9"/>
  <c r="M130" i="9"/>
  <c r="N130" i="9"/>
  <c r="O130" i="9"/>
  <c r="M131" i="9"/>
  <c r="N131" i="9"/>
  <c r="O131" i="9"/>
  <c r="M132" i="9"/>
  <c r="N132" i="9"/>
  <c r="O132" i="9"/>
  <c r="M133" i="9"/>
  <c r="N133" i="9"/>
  <c r="O133" i="9"/>
  <c r="M134" i="9"/>
  <c r="N134" i="9"/>
  <c r="O134" i="9"/>
  <c r="M135" i="9"/>
  <c r="N135" i="9"/>
  <c r="O135" i="9"/>
  <c r="M136" i="9"/>
  <c r="N136" i="9"/>
  <c r="O136" i="9"/>
  <c r="M137" i="9"/>
  <c r="N137" i="9"/>
  <c r="O137" i="9"/>
  <c r="M138" i="9"/>
  <c r="N138" i="9"/>
  <c r="O138" i="9"/>
  <c r="M139" i="9"/>
  <c r="N139" i="9"/>
  <c r="O139" i="9"/>
  <c r="M140" i="9"/>
  <c r="N140" i="9"/>
  <c r="O140" i="9"/>
  <c r="M141" i="9"/>
  <c r="N141" i="9"/>
  <c r="O141" i="9"/>
  <c r="M142" i="9"/>
  <c r="N142" i="9"/>
  <c r="O142" i="9"/>
  <c r="M143" i="9"/>
  <c r="N143" i="9"/>
  <c r="O143" i="9"/>
  <c r="M144" i="9"/>
  <c r="N144" i="9"/>
  <c r="O144" i="9"/>
  <c r="M145" i="9"/>
  <c r="N145" i="9"/>
  <c r="O145" i="9"/>
  <c r="M146" i="9"/>
  <c r="N146" i="9"/>
  <c r="O146" i="9"/>
  <c r="M147" i="9"/>
  <c r="N147" i="9"/>
  <c r="O147" i="9"/>
  <c r="M148" i="9"/>
  <c r="N148" i="9"/>
  <c r="O148" i="9"/>
  <c r="M149" i="9"/>
  <c r="N149" i="9"/>
  <c r="O149" i="9"/>
  <c r="M150" i="9"/>
  <c r="N150" i="9"/>
  <c r="O150" i="9"/>
  <c r="M9" i="9"/>
  <c r="M8" i="9"/>
  <c r="M7" i="9"/>
  <c r="M6" i="9"/>
  <c r="M5" i="9"/>
  <c r="N9" i="9"/>
  <c r="N8" i="9"/>
  <c r="N7" i="9"/>
  <c r="N6" i="9"/>
  <c r="N5" i="9"/>
  <c r="O5" i="9"/>
  <c r="O6" i="9"/>
  <c r="O7" i="9"/>
  <c r="O8" i="9"/>
  <c r="O9" i="9"/>
  <c r="C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E6" i="2"/>
  <c r="E7" i="2"/>
  <c r="E8" i="2"/>
  <c r="E9" i="2"/>
  <c r="E10" i="2"/>
  <c r="E11" i="2"/>
  <c r="E12" i="2"/>
  <c r="E13" i="2"/>
  <c r="C6" i="8" s="1"/>
  <c r="E14" i="2"/>
  <c r="C7" i="8" s="1"/>
  <c r="E15" i="2"/>
  <c r="E16" i="2"/>
  <c r="E17" i="2"/>
  <c r="E18" i="2"/>
  <c r="E19" i="2"/>
  <c r="C8" i="8" s="1"/>
  <c r="E20" i="2"/>
  <c r="C9" i="8" s="1"/>
  <c r="E21" i="2"/>
  <c r="E22" i="2"/>
  <c r="C10" i="8" s="1"/>
  <c r="E23" i="2"/>
  <c r="C11" i="8" s="1"/>
  <c r="E24" i="2"/>
  <c r="E25" i="2"/>
  <c r="C12" i="8" s="1"/>
  <c r="E26" i="2"/>
  <c r="E27" i="2"/>
  <c r="E28" i="2"/>
  <c r="E29" i="2"/>
  <c r="E30" i="2"/>
  <c r="E31" i="2"/>
  <c r="E32" i="2"/>
  <c r="E33" i="2"/>
  <c r="E34" i="2"/>
  <c r="E35" i="2"/>
  <c r="C13" i="8" s="1"/>
  <c r="E36" i="2"/>
  <c r="E37" i="2"/>
  <c r="E38" i="2"/>
  <c r="E39" i="2"/>
  <c r="E40" i="2"/>
  <c r="E41" i="2"/>
  <c r="E42" i="2"/>
  <c r="E43" i="2"/>
  <c r="E44" i="2"/>
  <c r="E45" i="2"/>
  <c r="E46" i="2"/>
  <c r="E47" i="2"/>
  <c r="E48" i="2"/>
  <c r="E49" i="2"/>
  <c r="E50" i="2"/>
  <c r="C14" i="8" s="1"/>
  <c r="E51" i="2"/>
  <c r="E52" i="2"/>
  <c r="E53" i="2"/>
  <c r="E54" i="2"/>
  <c r="C15" i="8" s="1"/>
  <c r="E55" i="2"/>
  <c r="E56" i="2"/>
  <c r="E57" i="2"/>
  <c r="C16" i="8" s="1"/>
  <c r="E58" i="2"/>
  <c r="E59" i="2"/>
  <c r="C17" i="8" s="1"/>
  <c r="E60" i="2"/>
  <c r="C18" i="8" s="1"/>
  <c r="E61" i="2"/>
  <c r="E62" i="2"/>
  <c r="C19" i="8" s="1"/>
  <c r="E63" i="2"/>
  <c r="C20" i="8" s="1"/>
  <c r="E64" i="2"/>
  <c r="E65" i="2"/>
  <c r="E66" i="2"/>
  <c r="E67" i="2"/>
  <c r="E68" i="2"/>
  <c r="E69" i="2"/>
  <c r="C21" i="8" s="1"/>
  <c r="E70" i="2"/>
  <c r="E71" i="2"/>
  <c r="E72" i="2"/>
  <c r="E73" i="2"/>
  <c r="E74" i="2"/>
  <c r="C22" i="8" s="1"/>
  <c r="E75" i="2"/>
  <c r="E76" i="2"/>
  <c r="C23" i="8" s="1"/>
  <c r="E77" i="2"/>
  <c r="E78" i="2"/>
  <c r="E79" i="2"/>
  <c r="E80" i="2"/>
  <c r="E81" i="2"/>
  <c r="E82" i="2"/>
  <c r="E83" i="2"/>
  <c r="E84" i="2"/>
  <c r="E85" i="2"/>
  <c r="E86" i="2"/>
  <c r="E87" i="2"/>
  <c r="E88" i="2"/>
  <c r="E89" i="2"/>
  <c r="E90" i="2"/>
  <c r="E91" i="2"/>
  <c r="E92" i="2"/>
  <c r="E93" i="2"/>
  <c r="E94" i="2"/>
  <c r="E95" i="2"/>
  <c r="C46" i="8" s="1"/>
  <c r="E96" i="2"/>
  <c r="E97" i="2"/>
  <c r="E98" i="2"/>
  <c r="E99" i="2"/>
  <c r="E100" i="2"/>
  <c r="E101" i="2"/>
  <c r="E102" i="2"/>
  <c r="E103" i="2"/>
  <c r="E104" i="2"/>
  <c r="C24" i="8" s="1"/>
  <c r="E105" i="2"/>
  <c r="C25" i="8" s="1"/>
  <c r="E106" i="2"/>
  <c r="C26" i="8" s="1"/>
  <c r="E107" i="2"/>
  <c r="E108" i="2"/>
  <c r="C27" i="8" s="1"/>
  <c r="E109" i="2"/>
  <c r="C28" i="8" s="1"/>
  <c r="E110" i="2"/>
  <c r="E111" i="2"/>
  <c r="E112" i="2"/>
  <c r="E113" i="2"/>
  <c r="E114" i="2"/>
  <c r="C29" i="8" s="1"/>
  <c r="E115" i="2"/>
  <c r="E116" i="2"/>
  <c r="E117" i="2"/>
  <c r="E118" i="2"/>
  <c r="E119" i="2"/>
  <c r="E120" i="2"/>
  <c r="E121" i="2"/>
  <c r="E122" i="2"/>
  <c r="E123" i="2"/>
  <c r="E124" i="2"/>
  <c r="E125" i="2"/>
  <c r="C30" i="8" s="1"/>
  <c r="E126" i="2"/>
  <c r="E127" i="2"/>
  <c r="E128" i="2"/>
  <c r="E129" i="2"/>
  <c r="E130" i="2"/>
  <c r="E131" i="2"/>
  <c r="C31" i="8" s="1"/>
  <c r="E132" i="2"/>
  <c r="C32" i="8" s="1"/>
  <c r="E133" i="2"/>
  <c r="E134" i="2"/>
  <c r="E135" i="2"/>
  <c r="E136" i="2"/>
  <c r="E137" i="2"/>
  <c r="C33" i="8" s="1"/>
  <c r="E138" i="2"/>
  <c r="E139" i="2"/>
  <c r="C34" i="8" s="1"/>
  <c r="E140" i="2"/>
  <c r="E141" i="2"/>
  <c r="E142" i="2"/>
  <c r="E143" i="2"/>
  <c r="E144" i="2"/>
  <c r="E145" i="2"/>
  <c r="E146" i="2"/>
  <c r="E147" i="2"/>
  <c r="E148" i="2"/>
  <c r="E149" i="2"/>
  <c r="E150" i="2"/>
  <c r="E151" i="2"/>
  <c r="C35" i="8" s="1"/>
  <c r="E152" i="2"/>
  <c r="E153" i="2"/>
  <c r="E154" i="2"/>
  <c r="E155" i="2"/>
  <c r="E156" i="2"/>
  <c r="E157" i="2"/>
  <c r="E158" i="2"/>
  <c r="E159" i="2"/>
  <c r="E160" i="2"/>
  <c r="E161" i="2"/>
  <c r="E162" i="2"/>
  <c r="E163" i="2"/>
  <c r="E164" i="2"/>
  <c r="E165" i="2"/>
  <c r="E166" i="2"/>
  <c r="E167" i="2"/>
  <c r="E168" i="2"/>
  <c r="E169" i="2"/>
  <c r="E170" i="2"/>
  <c r="E171" i="2"/>
  <c r="E172" i="2"/>
  <c r="C36" i="8" s="1"/>
  <c r="E173" i="2"/>
  <c r="E174" i="2"/>
  <c r="E175" i="2"/>
  <c r="E176" i="2"/>
  <c r="E177" i="2"/>
  <c r="E178" i="2"/>
  <c r="E179" i="2"/>
  <c r="E180" i="2"/>
  <c r="E181" i="2"/>
  <c r="E182" i="2"/>
  <c r="C37" i="8" s="1"/>
  <c r="E183" i="2"/>
  <c r="E184" i="2"/>
  <c r="C38" i="8" s="1"/>
  <c r="E185" i="2"/>
  <c r="C39" i="8" s="1"/>
  <c r="E186" i="2"/>
  <c r="E187" i="2"/>
  <c r="E188" i="2"/>
  <c r="E189" i="2"/>
  <c r="C40" i="8" s="1"/>
  <c r="E190" i="2"/>
  <c r="E191" i="2"/>
  <c r="E192" i="2"/>
  <c r="E193" i="2"/>
  <c r="C41" i="8" s="1"/>
  <c r="E194" i="2"/>
  <c r="E195" i="2"/>
  <c r="E196" i="2"/>
  <c r="E197" i="2"/>
  <c r="E198" i="2"/>
  <c r="E199" i="2"/>
  <c r="E200" i="2"/>
  <c r="E201" i="2"/>
  <c r="E202" i="2"/>
  <c r="C42" i="8" s="1"/>
  <c r="E203" i="2"/>
  <c r="E204" i="2"/>
  <c r="E205" i="2"/>
  <c r="E206" i="2"/>
  <c r="C43" i="8" s="1"/>
  <c r="E207" i="2"/>
  <c r="E208" i="2"/>
  <c r="E209" i="2"/>
  <c r="C44" i="8" s="1"/>
  <c r="E210" i="2"/>
  <c r="E211" i="2"/>
  <c r="E212" i="2"/>
  <c r="E213" i="2"/>
  <c r="E214" i="2"/>
  <c r="E215" i="2"/>
  <c r="E216" i="2"/>
  <c r="E217" i="2"/>
  <c r="C45" i="8" s="1"/>
  <c r="E218" i="2"/>
  <c r="E219" i="2"/>
  <c r="E220" i="2"/>
  <c r="E221" i="2"/>
  <c r="E222" i="2"/>
  <c r="E223" i="2"/>
  <c r="E224" i="2"/>
  <c r="E225" i="2"/>
  <c r="E226" i="2"/>
  <c r="E227" i="2"/>
  <c r="E228" i="2"/>
  <c r="E229" i="2"/>
  <c r="E230" i="2"/>
  <c r="E231" i="2"/>
  <c r="E232" i="2"/>
  <c r="E233" i="2"/>
  <c r="E234" i="2"/>
  <c r="E235" i="2"/>
  <c r="E236" i="2"/>
  <c r="E4" i="2"/>
  <c r="C5" i="2"/>
  <c r="C6" i="2"/>
  <c r="C7" i="2"/>
  <c r="C8" i="2"/>
  <c r="C9" i="2"/>
  <c r="C10" i="2"/>
  <c r="C11" i="2"/>
  <c r="C12"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4" i="2"/>
  <c r="B4"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6" i="2"/>
  <c r="B27" i="2"/>
  <c r="B28" i="2"/>
  <c r="B29" i="2"/>
  <c r="B30" i="2"/>
  <c r="B31" i="2"/>
  <c r="B32" i="2"/>
  <c r="B33" i="2"/>
  <c r="B34" i="2"/>
  <c r="B35" i="2"/>
  <c r="B36" i="2"/>
  <c r="B21" i="2"/>
  <c r="B22" i="2"/>
  <c r="B23" i="2"/>
  <c r="B24" i="2"/>
  <c r="B25" i="2"/>
  <c r="B14" i="2"/>
  <c r="B15" i="2"/>
  <c r="B16" i="2"/>
  <c r="B17" i="2"/>
  <c r="B18" i="2"/>
  <c r="B19" i="2"/>
  <c r="B20" i="2"/>
  <c r="B10" i="2"/>
  <c r="B11" i="2"/>
  <c r="B12" i="2"/>
  <c r="B13" i="2"/>
  <c r="B6" i="2"/>
  <c r="B7" i="2"/>
  <c r="B8" i="2"/>
  <c r="B9" i="2"/>
  <c r="I48" i="8" l="1"/>
  <c r="T5" i="8"/>
  <c r="M48" i="8"/>
  <c r="M49" i="8" s="1"/>
  <c r="N49" i="8" s="1"/>
  <c r="G48" i="8"/>
  <c r="C14" i="1" s="1"/>
  <c r="Q48" i="8"/>
  <c r="T48" i="8"/>
  <c r="T49" i="8" s="1"/>
  <c r="U49" i="8" s="1"/>
  <c r="S48" i="8"/>
  <c r="B3" i="8" s="1"/>
  <c r="C11" i="1" s="1"/>
  <c r="C15" i="1"/>
  <c r="D3" i="8" l="1"/>
  <c r="C12" i="1" s="1"/>
  <c r="S49" i="8"/>
  <c r="C3" i="8" l="1"/>
</calcChain>
</file>

<file path=xl/sharedStrings.xml><?xml version="1.0" encoding="utf-8"?>
<sst xmlns="http://schemas.openxmlformats.org/spreadsheetml/2006/main" count="15043" uniqueCount="1774">
  <si>
    <t>Machine</t>
  </si>
  <si>
    <t>Disk name</t>
  </si>
  <si>
    <t>Azure disk readiness</t>
  </si>
  <si>
    <t>Recommended disk size SKU</t>
  </si>
  <si>
    <t>Recommended disk type</t>
  </si>
  <si>
    <t>Azure readiness issues</t>
  </si>
  <si>
    <t>Data collection issues</t>
  </si>
  <si>
    <t>Monthly cost estimate</t>
  </si>
  <si>
    <t>Source disk size(GB)</t>
  </si>
  <si>
    <t>Target disk size(GB)</t>
  </si>
  <si>
    <t>Disk read(MBPS)</t>
  </si>
  <si>
    <t>Disk write(MBPS)</t>
  </si>
  <si>
    <t>Disk read(ops/sec)</t>
  </si>
  <si>
    <t>Disk write(ops/sec)</t>
  </si>
  <si>
    <t>FBMDPRD01</t>
  </si>
  <si>
    <t>Ready For Azure</t>
  </si>
  <si>
    <t>StandardSSD_E1</t>
  </si>
  <si>
    <t>Standard SSD managed disks</t>
  </si>
  <si>
    <t>Not Applicable</t>
  </si>
  <si>
    <t>No data for disk GigaBytes provisioned</t>
  </si>
  <si>
    <t>0.44</t>
  </si>
  <si>
    <t>0</t>
  </si>
  <si>
    <t>4</t>
  </si>
  <si>
    <t>FBLJHBBIV002</t>
  </si>
  <si>
    <t>fbljhbbiv002_c</t>
  </si>
  <si>
    <t>Premium_P15</t>
  </si>
  <si>
    <t>Premium managed disks</t>
  </si>
  <si>
    <t/>
  </si>
  <si>
    <t>100</t>
  </si>
  <si>
    <t>256</t>
  </si>
  <si>
    <t>5.4</t>
  </si>
  <si>
    <t>0.08</t>
  </si>
  <si>
    <t>626</t>
  </si>
  <si>
    <t>19</t>
  </si>
  <si>
    <t>fbljhbbiv002_d</t>
  </si>
  <si>
    <t>Standard_S30</t>
  </si>
  <si>
    <t>Standard HDD managed disks</t>
  </si>
  <si>
    <t>701</t>
  </si>
  <si>
    <t>1024</t>
  </si>
  <si>
    <t>fbljhbbiv002_e</t>
  </si>
  <si>
    <t>Standard_S15</t>
  </si>
  <si>
    <t>250</t>
  </si>
  <si>
    <t>FBLJHBBIV002_F</t>
  </si>
  <si>
    <t>StandardSSD_E3</t>
  </si>
  <si>
    <t>10</t>
  </si>
  <si>
    <t>16</t>
  </si>
  <si>
    <t>FBJHBDISCG01</t>
  </si>
  <si>
    <t>FBJHBDISCG01-C</t>
  </si>
  <si>
    <t>FBSPWPRD01</t>
  </si>
  <si>
    <t>FBSPWPRD01_C</t>
  </si>
  <si>
    <t>FBLOGPRD01</t>
  </si>
  <si>
    <t>FBLOGPRD01-D</t>
  </si>
  <si>
    <t>New Virtual Hard Disk-Temp</t>
  </si>
  <si>
    <t>FBLOGPRD01-Test</t>
  </si>
  <si>
    <t>FBLJHBHRV001</t>
  </si>
  <si>
    <t>0.28</t>
  </si>
  <si>
    <t>75</t>
  </si>
  <si>
    <t>FBLJHBHRV001_G</t>
  </si>
  <si>
    <t>FBLJHBHRV001_1</t>
  </si>
  <si>
    <t>New Virtual Hard Disk_J</t>
  </si>
  <si>
    <t>FBFSVPRD01</t>
  </si>
  <si>
    <t>FBFSVPRD01_D</t>
  </si>
  <si>
    <t>1.08</t>
  </si>
  <si>
    <t>0.17</t>
  </si>
  <si>
    <t>51</t>
  </si>
  <si>
    <t>39</t>
  </si>
  <si>
    <t>LBFSVPRD02</t>
  </si>
  <si>
    <t>0.15</t>
  </si>
  <si>
    <t>7</t>
  </si>
  <si>
    <t>LBFSVPRD02-D</t>
  </si>
  <si>
    <t>FBXLTSPRD01</t>
  </si>
  <si>
    <t>59</t>
  </si>
  <si>
    <t>FBLJHBKMS01</t>
  </si>
  <si>
    <t>FBLJHBKMS01_C_01FBC317-8C13-4EA0-A165-2722F698D934</t>
  </si>
  <si>
    <t>Standard_S10</t>
  </si>
  <si>
    <t>80</t>
  </si>
  <si>
    <t>128</t>
  </si>
  <si>
    <t>VMPOSTemp</t>
  </si>
  <si>
    <t>vmpostemp_c</t>
  </si>
  <si>
    <t>MICROSWIMPY-LAB</t>
  </si>
  <si>
    <t>FBTSRPRD05</t>
  </si>
  <si>
    <t>FBTSRPRD05_C</t>
  </si>
  <si>
    <t>0.05</t>
  </si>
  <si>
    <t>11</t>
  </si>
  <si>
    <t>FBTSRPRD05_D</t>
  </si>
  <si>
    <t>FBDIRCONPRD01</t>
  </si>
  <si>
    <t>FBDIRCONPRD01-C</t>
  </si>
  <si>
    <t>0.01</t>
  </si>
  <si>
    <t>1</t>
  </si>
  <si>
    <t>3</t>
  </si>
  <si>
    <t>FBPLTPRD01</t>
  </si>
  <si>
    <t>FBHRTSPRD01</t>
  </si>
  <si>
    <t>fbhrtsprd01_c</t>
  </si>
  <si>
    <t>200</t>
  </si>
  <si>
    <t>FBLJHBEHC002</t>
  </si>
  <si>
    <t>fbljhbehc002_c</t>
  </si>
  <si>
    <t>fbljhbehc002_d</t>
  </si>
  <si>
    <t>Standard_S4</t>
  </si>
  <si>
    <t>20</t>
  </si>
  <si>
    <t>32</t>
  </si>
  <si>
    <t>FBLJHBEHC002_E</t>
  </si>
  <si>
    <t>FBERPPRDEDT01</t>
  </si>
  <si>
    <t>0.02</t>
  </si>
  <si>
    <t>FBERPPRDEDT01_DATA</t>
  </si>
  <si>
    <t>FBJHBDRSV001</t>
  </si>
  <si>
    <t>FBLJHBDRSV001_C</t>
  </si>
  <si>
    <t>0.5</t>
  </si>
  <si>
    <t>FBLJHBDWV001</t>
  </si>
  <si>
    <t>FBLJHBDWV001_C</t>
  </si>
  <si>
    <t>120</t>
  </si>
  <si>
    <t>FBLJHBDWV001_D</t>
  </si>
  <si>
    <t>Standard_S40</t>
  </si>
  <si>
    <t>2048</t>
  </si>
  <si>
    <t>FBFLWPRD01</t>
  </si>
  <si>
    <t>FBFLWPRD01_BB764F6A-278C-45A6-8A0A-8BD4DA98D257</t>
  </si>
  <si>
    <t>No data for disk read operations per second, No data for disk write operations per second, No data for disk read throughput per second, No data for disk write throughput per second</t>
  </si>
  <si>
    <t>FBFLWPRD01_D_BEF97647-833F-4587-B8F9-619F5C79FCE5</t>
  </si>
  <si>
    <t>Standard_S6</t>
  </si>
  <si>
    <t>50</t>
  </si>
  <si>
    <t>64</t>
  </si>
  <si>
    <t>FBLJHBEXV002</t>
  </si>
  <si>
    <t>FBLJHBEXV002_C</t>
  </si>
  <si>
    <t>fbljhbexv002_pgfile</t>
  </si>
  <si>
    <t>FBLJHBEXV002_E_New</t>
  </si>
  <si>
    <t>Temp_Cleanup</t>
  </si>
  <si>
    <t>1000</t>
  </si>
  <si>
    <t>fbljhbexv002_l</t>
  </si>
  <si>
    <t>901</t>
  </si>
  <si>
    <t>fbljhbexv002_m</t>
  </si>
  <si>
    <t>70</t>
  </si>
  <si>
    <t>FBLJHBEXV002_N</t>
  </si>
  <si>
    <t>6.98</t>
  </si>
  <si>
    <t>27</t>
  </si>
  <si>
    <t>FBLJHBEXV002_O</t>
  </si>
  <si>
    <t>60</t>
  </si>
  <si>
    <t>fbljhbexv002_p</t>
  </si>
  <si>
    <t>801</t>
  </si>
  <si>
    <t>fbljhbexv002_q</t>
  </si>
  <si>
    <t>fbljhbexv002_r</t>
  </si>
  <si>
    <t>600</t>
  </si>
  <si>
    <t>fbljhbexv002_s</t>
  </si>
  <si>
    <t>fbljhbexv002_t</t>
  </si>
  <si>
    <t>251</t>
  </si>
  <si>
    <t>fbljhbexv002_u</t>
  </si>
  <si>
    <t>fbljhbexv002_v</t>
  </si>
  <si>
    <t>201</t>
  </si>
  <si>
    <t>fbljhbexv002_w</t>
  </si>
  <si>
    <t>FBAPPDEV01</t>
  </si>
  <si>
    <t>FBAPPDEV01_D</t>
  </si>
  <si>
    <t>FBERPDEVEDT01</t>
  </si>
  <si>
    <t>FBERPDEVEDT01_DATA</t>
  </si>
  <si>
    <t>FBPJCPRD01</t>
  </si>
  <si>
    <t>0.09</t>
  </si>
  <si>
    <t>26</t>
  </si>
  <si>
    <t>FBPJCPRD01_D</t>
  </si>
  <si>
    <t>FBOCHPRD01</t>
  </si>
  <si>
    <t>FBOCHPRD01_C</t>
  </si>
  <si>
    <t>FBOCHPRD01_D</t>
  </si>
  <si>
    <t>FBPOSPRD04</t>
  </si>
  <si>
    <t>FBPRDPOS04</t>
  </si>
  <si>
    <t>FBPRDPOS04-2</t>
  </si>
  <si>
    <t>0.03</t>
  </si>
  <si>
    <t>FBPLNPRD01</t>
  </si>
  <si>
    <t>FBPLNPRD01-1_9CE2B4BD-2374-4A4F-94A2-FB6128C79A76</t>
  </si>
  <si>
    <t>FBFLWQA02</t>
  </si>
  <si>
    <t>FBFLWQA02_C</t>
  </si>
  <si>
    <t>FBWEBQA02</t>
  </si>
  <si>
    <t>FBLJHBTMV001</t>
  </si>
  <si>
    <t>FBLJHBTMV001_C</t>
  </si>
  <si>
    <t>FBLJHBTMV001_D</t>
  </si>
  <si>
    <t>Standard_S20</t>
  </si>
  <si>
    <t>300</t>
  </si>
  <si>
    <t>512</t>
  </si>
  <si>
    <t>FBW10DEV01</t>
  </si>
  <si>
    <t>FBW10DEV01_C</t>
  </si>
  <si>
    <t>FBLJHBTSR009</t>
  </si>
  <si>
    <t>FBLJHBTSR009_1</t>
  </si>
  <si>
    <t>FBFTPPRD01</t>
  </si>
  <si>
    <t>FBFLOPRD01</t>
  </si>
  <si>
    <t>0.12</t>
  </si>
  <si>
    <t>0.16</t>
  </si>
  <si>
    <t>15</t>
  </si>
  <si>
    <t>FBERPPRDEDM01</t>
  </si>
  <si>
    <t>FBERPPRDEDM01_Data</t>
  </si>
  <si>
    <t>FBWEBQA01</t>
  </si>
  <si>
    <t>FBWEBQA01_D</t>
  </si>
  <si>
    <t>VMPlugPrd</t>
  </si>
  <si>
    <t>Virtual Disk-cl1</t>
  </si>
  <si>
    <t>FBERPQAPRO01</t>
  </si>
  <si>
    <t>FBCQUPRD01</t>
  </si>
  <si>
    <t>FBJHBKMS01</t>
  </si>
  <si>
    <t>FBJHBKMS01_C</t>
  </si>
  <si>
    <t>FBERPPRDPRO03</t>
  </si>
  <si>
    <t>0.06</t>
  </si>
  <si>
    <t>FBERPPRDPRO03_Data</t>
  </si>
  <si>
    <t>FBWBSDEV01</t>
  </si>
  <si>
    <t>FBWBSDEV01_D</t>
  </si>
  <si>
    <t>FBVPNPRD01</t>
  </si>
  <si>
    <t>FBHRPRDESS02</t>
  </si>
  <si>
    <t>FBHRPRDESS02_Data</t>
  </si>
  <si>
    <t>FBMSOFS01</t>
  </si>
  <si>
    <t>FBMSOFS01_Temp_C</t>
  </si>
  <si>
    <t>3.7</t>
  </si>
  <si>
    <t>473</t>
  </si>
  <si>
    <t>FBMSOFS01_Pagefile</t>
  </si>
  <si>
    <t>FBMSOFS01Temp_D</t>
  </si>
  <si>
    <t>Standard_S50</t>
  </si>
  <si>
    <t>2892</t>
  </si>
  <si>
    <t>4096</t>
  </si>
  <si>
    <t>0.25</t>
  </si>
  <si>
    <t>FBMSOFS01_TEMP</t>
  </si>
  <si>
    <t>2800</t>
  </si>
  <si>
    <t>fbmsofs01_1</t>
  </si>
  <si>
    <t>705</t>
  </si>
  <si>
    <t>fbmsofs01_2</t>
  </si>
  <si>
    <t>1250</t>
  </si>
  <si>
    <t>fbmsofs01_3</t>
  </si>
  <si>
    <t>900</t>
  </si>
  <si>
    <t>FBPTHOSVM01</t>
  </si>
  <si>
    <t>new</t>
  </si>
  <si>
    <t>FBSCMPRD01</t>
  </si>
  <si>
    <t>FBSCMPRD01_C</t>
  </si>
  <si>
    <t>0.23</t>
  </si>
  <si>
    <t>FBSCMPRD01_D</t>
  </si>
  <si>
    <t>FBSCMPRD01_E</t>
  </si>
  <si>
    <t>FBSCMPRD01_F</t>
  </si>
  <si>
    <t>FBSCMPRD01_G</t>
  </si>
  <si>
    <t>Premium_P20</t>
  </si>
  <si>
    <t>9.63</t>
  </si>
  <si>
    <t>1192</t>
  </si>
  <si>
    <t>FBSCMPRD01_H</t>
  </si>
  <si>
    <t>47</t>
  </si>
  <si>
    <t>FBFLWQA01</t>
  </si>
  <si>
    <t>FBFLWQA01_D</t>
  </si>
  <si>
    <t>FBLJHBSPV002</t>
  </si>
  <si>
    <t>150</t>
  </si>
  <si>
    <t>FBLJHBSPV002_disk_1</t>
  </si>
  <si>
    <t>130</t>
  </si>
  <si>
    <t>FBLJHBSPV002_disk_2</t>
  </si>
  <si>
    <t>FBETKPRD01</t>
  </si>
  <si>
    <t>New</t>
  </si>
  <si>
    <t>FBCQUQA01</t>
  </si>
  <si>
    <t>FBCQUQA01_C</t>
  </si>
  <si>
    <t>FBJHBLYNC01</t>
  </si>
  <si>
    <t>fbjhblync01</t>
  </si>
  <si>
    <t>fbjhblync01_1</t>
  </si>
  <si>
    <t>61</t>
  </si>
  <si>
    <t>FBERPPRDAPP02</t>
  </si>
  <si>
    <t>FBERPPRDAPP02_DATA</t>
  </si>
  <si>
    <t>FBLYNCUM01</t>
  </si>
  <si>
    <t>FBJHBLYNC02</t>
  </si>
  <si>
    <t>FBJHBLYNC02_1</t>
  </si>
  <si>
    <t>FBERPPRDWS01</t>
  </si>
  <si>
    <t>FBERPPRDWS01_Data</t>
  </si>
  <si>
    <t>FBLJHBBIV001</t>
  </si>
  <si>
    <t>FBLJHBBIV001_C</t>
  </si>
  <si>
    <t>FBLJHBBIV001_D</t>
  </si>
  <si>
    <t>1536</t>
  </si>
  <si>
    <t>fbljhbbiv001_e</t>
  </si>
  <si>
    <t>500</t>
  </si>
  <si>
    <t>fbljhbbiv001_f</t>
  </si>
  <si>
    <t>fbljhbbiv001_g</t>
  </si>
  <si>
    <t>fbljhbbiv001_h</t>
  </si>
  <si>
    <t>0.36</t>
  </si>
  <si>
    <t>71</t>
  </si>
  <si>
    <t>fbljhbbiv001_i</t>
  </si>
  <si>
    <t>706</t>
  </si>
  <si>
    <t>FBLJHBBIV001_L</t>
  </si>
  <si>
    <t>1203</t>
  </si>
  <si>
    <t>FBLJHBBIV001_K</t>
  </si>
  <si>
    <t>902</t>
  </si>
  <si>
    <t>FBLJHBBIV001_EXTD</t>
  </si>
  <si>
    <t>703</t>
  </si>
  <si>
    <t>FBJHBEDGE01</t>
  </si>
  <si>
    <t>136.13</t>
  </si>
  <si>
    <t>FBERPX3MAN01</t>
  </si>
  <si>
    <t>FBERPX3MAN01_Data</t>
  </si>
  <si>
    <t>FBWEBPRD01</t>
  </si>
  <si>
    <t>FBWEBPRD01_EAE99A64-9FEB-4605-AF93-53E3BD333128</t>
  </si>
  <si>
    <t>FBWEBPRD01_D_1A9FE863-2836-47F6-AE0E-D9668DC90000</t>
  </si>
  <si>
    <t>FBSOMPRD03</t>
  </si>
  <si>
    <t>FBSOMPRD03_C</t>
  </si>
  <si>
    <t>0.86</t>
  </si>
  <si>
    <t>0.67</t>
  </si>
  <si>
    <t>55</t>
  </si>
  <si>
    <t>117</t>
  </si>
  <si>
    <t>FBSOMPRD03_D</t>
  </si>
  <si>
    <t>FBSOMPRD03_E</t>
  </si>
  <si>
    <t>FBSOMPRD03_F</t>
  </si>
  <si>
    <t>FBSOMPRD03_G</t>
  </si>
  <si>
    <t>FBSOMPRD03_H</t>
  </si>
  <si>
    <t>FBSOMPRD03_I</t>
  </si>
  <si>
    <t>FBSOMPRD03_J</t>
  </si>
  <si>
    <t>FBERPPRDSQL01</t>
  </si>
  <si>
    <t>FBERPPRDSQL01_PAGEFILE</t>
  </si>
  <si>
    <t>FBERPPRDSQL01_BACKUP</t>
  </si>
  <si>
    <t>FBERPPRDSQL01_DATA</t>
  </si>
  <si>
    <t>14.2</t>
  </si>
  <si>
    <t>1817</t>
  </si>
  <si>
    <t>FBERPPRDSQL01_LOGS</t>
  </si>
  <si>
    <t>5.63</t>
  </si>
  <si>
    <t>111</t>
  </si>
  <si>
    <t>FBERPPRDSQL01_TEMPDB</t>
  </si>
  <si>
    <t>0.78</t>
  </si>
  <si>
    <t>99</t>
  </si>
  <si>
    <t>FBERPPRDSQL01_ImageUploads</t>
  </si>
  <si>
    <t>FBERPPRDSQL01_AuditArchive</t>
  </si>
  <si>
    <t>SourcingVM</t>
  </si>
  <si>
    <t>No data for disk read operations per second, No data for disk write operations per second, No data for disk read throughput per second, No data for disk write throughput per second, No data for disk GigaBytes provisioned</t>
  </si>
  <si>
    <t>FBLJHBPSR001</t>
  </si>
  <si>
    <t>FBLJHBPSR001_Pagefile</t>
  </si>
  <si>
    <t>FBLJHBPSR001_1</t>
  </si>
  <si>
    <t>LBERPPRDAPP01</t>
  </si>
  <si>
    <t>0.3</t>
  </si>
  <si>
    <t>LBERPPRDAPP01_DATA</t>
  </si>
  <si>
    <t>FBCQUQA02</t>
  </si>
  <si>
    <t>FBCQUQA02_C</t>
  </si>
  <si>
    <t>FBCQUQA02_E</t>
  </si>
  <si>
    <t>FBCQUQA02_F</t>
  </si>
  <si>
    <t>FBNFMPRD01</t>
  </si>
  <si>
    <t>FBNFMPRD01_C</t>
  </si>
  <si>
    <t>FBWAPPRD02</t>
  </si>
  <si>
    <t>FBLJHBDCR004</t>
  </si>
  <si>
    <t>FBLJHBDCR004-C</t>
  </si>
  <si>
    <t>LBERPDEVSQL01</t>
  </si>
  <si>
    <t>LBERPDEVSQL01_PAGEFILE</t>
  </si>
  <si>
    <t>LBERPDEVSQL01_DATA</t>
  </si>
  <si>
    <t>LBERPDEVSQL01_LOGS</t>
  </si>
  <si>
    <t>LBERPDEVSQL01_TEMPDB</t>
  </si>
  <si>
    <t>FBWMHAPPDEV01</t>
  </si>
  <si>
    <t>MicrosWimpy-PC</t>
  </si>
  <si>
    <t>microswimpy-pc_1</t>
  </si>
  <si>
    <t>1.13</t>
  </si>
  <si>
    <t>MicrosWimpy-PC_D</t>
  </si>
  <si>
    <t>FBHRPRDSQL01</t>
  </si>
  <si>
    <t>FBHRPRDSQL01_PageFile</t>
  </si>
  <si>
    <t>FBHRPRDSQL01_Data</t>
  </si>
  <si>
    <t>FBHRPRDSQL01_Logs</t>
  </si>
  <si>
    <t>FBHRPRDSQL01_TempDB</t>
  </si>
  <si>
    <t>FBJHBVMM001</t>
  </si>
  <si>
    <t>FBJHBVMM001_DISK1K</t>
  </si>
  <si>
    <t>fbjhbvmm001_disk2k</t>
  </si>
  <si>
    <t>Testk</t>
  </si>
  <si>
    <t>2</t>
  </si>
  <si>
    <t>FBCLWPRD02</t>
  </si>
  <si>
    <t>FBCLWPRD02_45B326B3-95B4-484F-AD05-B99AA8C25F0E</t>
  </si>
  <si>
    <t>FBERPQAELS01</t>
  </si>
  <si>
    <t>FBLLABDEV001</t>
  </si>
  <si>
    <t>FBLLABDEV001_C</t>
  </si>
  <si>
    <t>FBLLABDEV001_D</t>
  </si>
  <si>
    <t>FBERPPRDPRO01</t>
  </si>
  <si>
    <t>0.22</t>
  </si>
  <si>
    <t>FBWBSPRD01</t>
  </si>
  <si>
    <t>FBWBSPRD01_BEE6D5DB-5C9F-4925-8CE8-F852A2A77DE5</t>
  </si>
  <si>
    <t>FBWBSPRD01_D_D8589FB3-9161-4454-A281-2AD7EA884655</t>
  </si>
  <si>
    <t>FBHRQAWEB01</t>
  </si>
  <si>
    <t>FBHRQAWEB01_Data</t>
  </si>
  <si>
    <t>FBLVDSQLDR001</t>
  </si>
  <si>
    <t>FBLVDSQLDR001_C</t>
  </si>
  <si>
    <t>FBVLDDQLDR_B</t>
  </si>
  <si>
    <t>700</t>
  </si>
  <si>
    <t>FBVLDDQLDR_D</t>
  </si>
  <si>
    <t>FBVLDDQLDR_E</t>
  </si>
  <si>
    <t>2601</t>
  </si>
  <si>
    <t>FBVLDDQLDR_F</t>
  </si>
  <si>
    <t>FBVLDDQLDR_R</t>
  </si>
  <si>
    <t>FBVLDDQLDR_T</t>
  </si>
  <si>
    <t>FBETKQA01</t>
  </si>
  <si>
    <t>FBLJHBABI001</t>
  </si>
  <si>
    <t>FBLJHBABI001_</t>
  </si>
  <si>
    <t>FBERPQASSIS01</t>
  </si>
  <si>
    <t>FBERPQASSIS01_185B8606-9F51-4263-B067-03DE1C72A553</t>
  </si>
  <si>
    <t>FBERPQASSIS01_DATA_DFB535A5-056D-4CFC-A101-1EEA0EA74B75</t>
  </si>
  <si>
    <t>FBHRQASQL01</t>
  </si>
  <si>
    <t>FBHRQASQL01_PageFile</t>
  </si>
  <si>
    <t>FBHRQASQL01_Data</t>
  </si>
  <si>
    <t>FBHRQASQL01_Logs</t>
  </si>
  <si>
    <t>FBHRQASQL01_TempDB</t>
  </si>
  <si>
    <t>FBWEBDEV01</t>
  </si>
  <si>
    <t>FBWEBDEV01_D</t>
  </si>
  <si>
    <t>FBW10DEV01-C</t>
  </si>
  <si>
    <t>5</t>
  </si>
  <si>
    <t>FBJHBOSD</t>
  </si>
  <si>
    <t>FBJHBOSD_C</t>
  </si>
  <si>
    <t>FBERPPRDWEB03</t>
  </si>
  <si>
    <t>FBLJHBDCR005</t>
  </si>
  <si>
    <t>FBLJHBDCR005_C</t>
  </si>
  <si>
    <t>FBLJHBDCR005_D</t>
  </si>
  <si>
    <t>FMIDUPRD01</t>
  </si>
  <si>
    <t>24</t>
  </si>
  <si>
    <t>FMIDUPRD01_D</t>
  </si>
  <si>
    <t>FBERPQAWEB02</t>
  </si>
  <si>
    <t>FBORSPRD01</t>
  </si>
  <si>
    <t>VMPlug</t>
  </si>
  <si>
    <t>FBHRPRDWEB02</t>
  </si>
  <si>
    <t>FBHRPRDWEB02_Data</t>
  </si>
  <si>
    <t>FBCMVPRD02</t>
  </si>
  <si>
    <t>FBCMVPRD02_2</t>
  </si>
  <si>
    <t>FBLJHBWEB002</t>
  </si>
  <si>
    <t>FBLJHBWEB002-D</t>
  </si>
  <si>
    <t>FBAPPQA01</t>
  </si>
  <si>
    <t>FBJHBPOS01</t>
  </si>
  <si>
    <t>150.1</t>
  </si>
  <si>
    <t>FBJHBPOS01_1</t>
  </si>
  <si>
    <t>125</t>
  </si>
  <si>
    <t>FBLJHBDEV001</t>
  </si>
  <si>
    <t>fbljhbdev001_c</t>
  </si>
  <si>
    <t>181</t>
  </si>
  <si>
    <t>fbljhbdev001_d</t>
  </si>
  <si>
    <t>1100</t>
  </si>
  <si>
    <t>FBLJHBDEV001_disk_E</t>
  </si>
  <si>
    <t>401</t>
  </si>
  <si>
    <t>FBLJHBDEV001_disk_F</t>
  </si>
  <si>
    <t>FBLJHBCWD002</t>
  </si>
  <si>
    <t>FBLJHBCWD002_C</t>
  </si>
  <si>
    <t>FBJHBDISCAZ01</t>
  </si>
  <si>
    <t>FBJHBDISCAZ01-C</t>
  </si>
  <si>
    <t>FBLJHBAPP003</t>
  </si>
  <si>
    <t>552</t>
  </si>
  <si>
    <t>FBJHBDSS01</t>
  </si>
  <si>
    <t>Template_2016_Standard</t>
  </si>
  <si>
    <t>Template_2016_Standard_C</t>
  </si>
  <si>
    <t>FBBNTPRD01</t>
  </si>
  <si>
    <t>FBBNTPRD01_C</t>
  </si>
  <si>
    <t>FBERPQASQL01</t>
  </si>
  <si>
    <t>FBERPQASQL01_PAGEFILE</t>
  </si>
  <si>
    <t>FBERPQASQL01_Data</t>
  </si>
  <si>
    <t>FBERPQASQL01_RestoreDrive</t>
  </si>
  <si>
    <t>FBERPQASQL01_Logs</t>
  </si>
  <si>
    <t>FBERPQASQL01_TEMPDB</t>
  </si>
  <si>
    <t>FBERPQASQL01_ImageUploads</t>
  </si>
  <si>
    <t>FBPOSPRD02</t>
  </si>
  <si>
    <t>FBPRDPOS02</t>
  </si>
  <si>
    <t>FBPRDPOS02-2</t>
  </si>
  <si>
    <t>FBLJHBRSV002</t>
  </si>
  <si>
    <t>FBLJHBRSV002_C</t>
  </si>
  <si>
    <t>FBLJHBRSV002_disk_E</t>
  </si>
  <si>
    <t>7.21</t>
  </si>
  <si>
    <t>143</t>
  </si>
  <si>
    <t>FBYSTDEV01</t>
  </si>
  <si>
    <t>FBYSTPRD02_disk_C</t>
  </si>
  <si>
    <t>9.47</t>
  </si>
  <si>
    <t>FBMDSPRD01</t>
  </si>
  <si>
    <t>FBMDSPRD01_2</t>
  </si>
  <si>
    <t>FBHRPRDWEB01</t>
  </si>
  <si>
    <t>0.19</t>
  </si>
  <si>
    <t>FBHRPRDWEB01_Data</t>
  </si>
  <si>
    <t>FBPOSPRD01</t>
  </si>
  <si>
    <t>FBPRDPOS01</t>
  </si>
  <si>
    <t>FBPRDPOS01-2</t>
  </si>
  <si>
    <t>FBUSRQA01</t>
  </si>
  <si>
    <t>FBUSRQA01_D</t>
  </si>
  <si>
    <t>FBERPQAWEB03</t>
  </si>
  <si>
    <t>FBLIMPRD01</t>
  </si>
  <si>
    <t>FBLIMPRD01-1</t>
  </si>
  <si>
    <t>FBPOSPRD07</t>
  </si>
  <si>
    <t>FBPOSPRD07-2</t>
  </si>
  <si>
    <t>FBHRQAEDT01</t>
  </si>
  <si>
    <t>FBHRQAEDT01_Data</t>
  </si>
  <si>
    <t>FBWBSPRD01_D</t>
  </si>
  <si>
    <t>FBLJHBBID001</t>
  </si>
  <si>
    <t>0.56</t>
  </si>
  <si>
    <t>23</t>
  </si>
  <si>
    <t>FBLJHBBID001_E</t>
  </si>
  <si>
    <t>351</t>
  </si>
  <si>
    <t>FBLJHBBID001_1</t>
  </si>
  <si>
    <t>FBLJHBBID001_F</t>
  </si>
  <si>
    <t>FBLJHBBID001_G</t>
  </si>
  <si>
    <t>350</t>
  </si>
  <si>
    <t>FBLJHBBID001_H</t>
  </si>
  <si>
    <t>245</t>
  </si>
  <si>
    <t>FBLJHBBID001_I</t>
  </si>
  <si>
    <t>FBLJHBBID001_J</t>
  </si>
  <si>
    <t>FBLJHBBID001_R</t>
  </si>
  <si>
    <t>2000</t>
  </si>
  <si>
    <t>FBETKQA02</t>
  </si>
  <si>
    <t>FBMSORAS01</t>
  </si>
  <si>
    <t>272.99</t>
  </si>
  <si>
    <t>2.21</t>
  </si>
  <si>
    <t>283</t>
  </si>
  <si>
    <t>FBIDUDEV01</t>
  </si>
  <si>
    <t>FBIDUDEV01_D</t>
  </si>
  <si>
    <t>FBVPN01</t>
  </si>
  <si>
    <t>FBVPN01_C</t>
  </si>
  <si>
    <t>FBVPN01_D</t>
  </si>
  <si>
    <t>FBWEBPRD02</t>
  </si>
  <si>
    <t>FBWEBPRD02_D</t>
  </si>
  <si>
    <t>Hard Disk 3</t>
  </si>
  <si>
    <t>FBCLWPRD05</t>
  </si>
  <si>
    <t>FBPBIPRD01</t>
  </si>
  <si>
    <t>fbpbiprd01_c</t>
  </si>
  <si>
    <t>0.61</t>
  </si>
  <si>
    <t>107</t>
  </si>
  <si>
    <t>FBERPQAWS01</t>
  </si>
  <si>
    <t>FBERPQAWS01_Data</t>
  </si>
  <si>
    <t>WIN7SCCMTEST</t>
  </si>
  <si>
    <t>WIN7SCCMTEST_C</t>
  </si>
  <si>
    <t>FBCRMPRD02</t>
  </si>
  <si>
    <t>FBCRMPRD02-C</t>
  </si>
  <si>
    <t>FBCRMPRD02-E</t>
  </si>
  <si>
    <t>FBCRMPRD02-F</t>
  </si>
  <si>
    <t>FBCRMPRD02-PageFile</t>
  </si>
  <si>
    <t>FBERPPRDAPP01</t>
  </si>
  <si>
    <t>FBERPPRDAPP01_DATA</t>
  </si>
  <si>
    <t>FBLJHBSPV001</t>
  </si>
  <si>
    <t>FBLJHBSPV001_C</t>
  </si>
  <si>
    <t>280</t>
  </si>
  <si>
    <t>FBLJHBSPV001_PAGEFILE</t>
  </si>
  <si>
    <t>FBLJHBSPV001_D</t>
  </si>
  <si>
    <t>79</t>
  </si>
  <si>
    <t>FBLJHBSPV001_disk_E</t>
  </si>
  <si>
    <t>0.64</t>
  </si>
  <si>
    <t>31</t>
  </si>
  <si>
    <t>FBERPPRDEDT03</t>
  </si>
  <si>
    <t>FBLJHBSCVMM01</t>
  </si>
  <si>
    <t>FBLJHBSCVMM01_2</t>
  </si>
  <si>
    <t>FBPOSPRD05</t>
  </si>
  <si>
    <t>FBPRDPOS05</t>
  </si>
  <si>
    <t>FBPRDPOS05-2</t>
  </si>
  <si>
    <t>FBSQLRPT01</t>
  </si>
  <si>
    <t>FBSQLRPT01-D</t>
  </si>
  <si>
    <t>FBSQLRPT01-E</t>
  </si>
  <si>
    <t>FBSQLRPT01-F</t>
  </si>
  <si>
    <t>FBYSTPRD01</t>
  </si>
  <si>
    <t>FBYSTPRD01_disk_C</t>
  </si>
  <si>
    <t>FBAPPPRD01</t>
  </si>
  <si>
    <t>FBAPPPRD01_D</t>
  </si>
  <si>
    <t>LBERPDEVWEB01</t>
  </si>
  <si>
    <t>MICROSMUGG-PC</t>
  </si>
  <si>
    <t>FBSOMPRD04</t>
  </si>
  <si>
    <t>FBSOMPRD04_D0859A14-4F28-4F74-AAF8-C778D9A9CBFB</t>
  </si>
  <si>
    <t>0.11</t>
  </si>
  <si>
    <t>fbsomprd04_3_410AC742-FD7B-43CC-91A5-CF0BAADA3CEE</t>
  </si>
  <si>
    <t>FBCRMPRD01</t>
  </si>
  <si>
    <t>FBCRMPRD01-C</t>
  </si>
  <si>
    <t>FBCQUDEV02</t>
  </si>
  <si>
    <t>FBLJHBCQV002_C</t>
  </si>
  <si>
    <t>35</t>
  </si>
  <si>
    <t>FBLJHBCQV002_E</t>
  </si>
  <si>
    <t>FBLJHBCQV002_F</t>
  </si>
  <si>
    <t>FBERPPRDPRN01</t>
  </si>
  <si>
    <t>FBERPPRDPRN01_DATA</t>
  </si>
  <si>
    <t>FBCLWPRD01</t>
  </si>
  <si>
    <t>FBLJHBTSR007</t>
  </si>
  <si>
    <t>FBLJHBTSR007_1</t>
  </si>
  <si>
    <t>40</t>
  </si>
  <si>
    <t>FBSQLPRD02</t>
  </si>
  <si>
    <t>FBSQLPRD02-C</t>
  </si>
  <si>
    <t>FBSQLPRD02-D</t>
  </si>
  <si>
    <t>FBSQLPRD02-E</t>
  </si>
  <si>
    <t>FBSQLPRD02-F</t>
  </si>
  <si>
    <t>0.9</t>
  </si>
  <si>
    <t>230</t>
  </si>
  <si>
    <t>FBSQLPRD02-G</t>
  </si>
  <si>
    <t>FBSQLPRD02-H</t>
  </si>
  <si>
    <t>FBSQLPRD02-I</t>
  </si>
  <si>
    <t>FBMSEPRD01</t>
  </si>
  <si>
    <t>FBPRXPRD01</t>
  </si>
  <si>
    <t>0.34</t>
  </si>
  <si>
    <t>FBPRXPRD01_2</t>
  </si>
  <si>
    <t>FBERPPRDSSIS01</t>
  </si>
  <si>
    <t>0.2</t>
  </si>
  <si>
    <t>FBERPPRDSSIS01_DATA</t>
  </si>
  <si>
    <t>FBERPDEVWS01</t>
  </si>
  <si>
    <t>FBERPDEVWS01_DATA</t>
  </si>
  <si>
    <t>FBJHBDISCAWS01</t>
  </si>
  <si>
    <t>FBJHBDISCAWS01-c</t>
  </si>
  <si>
    <t>FBERPPRDEDT02</t>
  </si>
  <si>
    <t>FBHRQAWEB02</t>
  </si>
  <si>
    <t>FBHRQAWEB02_9AA57CFF-6275-4A3F-9545-85CF87401F78</t>
  </si>
  <si>
    <t>FBHRQAWEB02_Data_E2D59BFA-A1BF-4DE5-8BB3-5209316F12F7</t>
  </si>
  <si>
    <t>FBQLKPRD01</t>
  </si>
  <si>
    <t>FBQLKPRD01_D</t>
  </si>
  <si>
    <t>FBCRMQA01</t>
  </si>
  <si>
    <t>3.39</t>
  </si>
  <si>
    <t>433</t>
  </si>
  <si>
    <t>FBCRMQA01_D</t>
  </si>
  <si>
    <t>FBCRMQA01_E</t>
  </si>
  <si>
    <t>FBHRPRDAPP01</t>
  </si>
  <si>
    <t>FBHRPRDAPP01_C382A7BC-CCEB-46B2-AA98-0F763F7A7A97</t>
  </si>
  <si>
    <t>FBHRPRDAPP01_Data_B4C28AE8-B0FC-4926-95CC-B5F5E4F835AE</t>
  </si>
  <si>
    <t>FBERPDCR01</t>
  </si>
  <si>
    <t>FBERPPRDWEB02</t>
  </si>
  <si>
    <t>FBERPVEEAMP01</t>
  </si>
  <si>
    <t>FBTSRPRD01</t>
  </si>
  <si>
    <t>FBTSRPRD01_2</t>
  </si>
  <si>
    <t>FBWAPPRD01</t>
  </si>
  <si>
    <t>FBWAPPRD01_C_Drive</t>
  </si>
  <si>
    <t>FBLLABSPV001</t>
  </si>
  <si>
    <t>fbllabspv001_c</t>
  </si>
  <si>
    <t>fbllabspv001_d</t>
  </si>
  <si>
    <t>FBCRMDEV3</t>
  </si>
  <si>
    <t>FBCRMDEV3_Disk_1</t>
  </si>
  <si>
    <t>1.15</t>
  </si>
  <si>
    <t>FBCRMDEV3_disk_2</t>
  </si>
  <si>
    <t>FBERPQASEI01</t>
  </si>
  <si>
    <t>FBERPQASEI01_Data</t>
  </si>
  <si>
    <t>FBERPQASEI01_Logs</t>
  </si>
  <si>
    <t>FBERPQASEI01_TempDB</t>
  </si>
  <si>
    <t>FBJHBCRT01</t>
  </si>
  <si>
    <t>FBJHBCRT02_C</t>
  </si>
  <si>
    <t>Template_2012R2 Std Gen 2</t>
  </si>
  <si>
    <t>Template_2012R2 Std Gen2-C</t>
  </si>
  <si>
    <t>FBWAPPRD01_C_Drive_78E7A637-6981-4F03-B27B-3C312E4B4EFD</t>
  </si>
  <si>
    <t>FBSOMPRD02</t>
  </si>
  <si>
    <t>FBSOMPRD02_C_0FA3D10A-CE57-4E6A-8259-F25CF2B3D7A9</t>
  </si>
  <si>
    <t>FBSOMPRD02_D_868EF4E9-21D6-4EF3-A2EC-49244B3C8925</t>
  </si>
  <si>
    <t>FBSOMPRD02_E_93900FB0-C5F4-482A-8677-16B7427CDEF0</t>
  </si>
  <si>
    <t>FBFLWPRD01_D</t>
  </si>
  <si>
    <t>FBERPPRDSEI01</t>
  </si>
  <si>
    <t>FBERPPRDSEI01_DATA</t>
  </si>
  <si>
    <t>FBHRPRDESS02_8174D5E7-9E4A-4807-8F07-142EE83FF4D3</t>
  </si>
  <si>
    <t>FBHRPRDESS02_Data_F27C940D-4FB5-41BD-AC49-B1A2DD59DA0F</t>
  </si>
  <si>
    <t>FBERPQAWEB01</t>
  </si>
  <si>
    <t>Template - 2016</t>
  </si>
  <si>
    <t>Template - 2016_C</t>
  </si>
  <si>
    <t>FBLJHBWAP001</t>
  </si>
  <si>
    <t>FBLJHBWAP001_C_DRIVE</t>
  </si>
  <si>
    <t>5.52</t>
  </si>
  <si>
    <t>546</t>
  </si>
  <si>
    <t>FBSOMPRD01</t>
  </si>
  <si>
    <t>FBSOMPRD01_C</t>
  </si>
  <si>
    <t>FBSOMPRD01_D</t>
  </si>
  <si>
    <t>FBSOMPRD01_E</t>
  </si>
  <si>
    <t>FBLJHBFSV001</t>
  </si>
  <si>
    <t>FBLJHBFSV001_C</t>
  </si>
  <si>
    <t>2451</t>
  </si>
  <si>
    <t>FBLJHBFSV001_G</t>
  </si>
  <si>
    <t>3701</t>
  </si>
  <si>
    <t>FBLJHBFSV001_DISK_S</t>
  </si>
  <si>
    <t>501</t>
  </si>
  <si>
    <t>FBLJHBFSV001_T</t>
  </si>
  <si>
    <t>FBLJHBSCCMTEST01</t>
  </si>
  <si>
    <t>FBLJHBSCCMTEST01_C</t>
  </si>
  <si>
    <t>SmartCollector</t>
  </si>
  <si>
    <t>SmartCollector_Disk_2</t>
  </si>
  <si>
    <t>127</t>
  </si>
  <si>
    <t>SmartCollector_Disk_3</t>
  </si>
  <si>
    <t>FBXLTSPRD02</t>
  </si>
  <si>
    <t>LBERPDEVAPP01</t>
  </si>
  <si>
    <t>LBERPDEVAPP01_DATA</t>
  </si>
  <si>
    <t>FBDEVORS001</t>
  </si>
  <si>
    <t>fbdevors001_c</t>
  </si>
  <si>
    <t>2.85</t>
  </si>
  <si>
    <t>364</t>
  </si>
  <si>
    <t>FBCQUDEV01</t>
  </si>
  <si>
    <t>FBCQUPRD02</t>
  </si>
  <si>
    <t>FBCQUPRD02_C</t>
  </si>
  <si>
    <t>FBCQUPRD02_E</t>
  </si>
  <si>
    <t>FBCQUPRD02_F</t>
  </si>
  <si>
    <t>FBCQUPRD02-e</t>
  </si>
  <si>
    <t>FBLJHBAPP001</t>
  </si>
  <si>
    <t>FBBISQA01</t>
  </si>
  <si>
    <t>FBBISQA01_D</t>
  </si>
  <si>
    <t>FBHRPRDAPP01_Data</t>
  </si>
  <si>
    <t>FBERPQAEDT01</t>
  </si>
  <si>
    <t>FBERPQAEDT01_DATA</t>
  </si>
  <si>
    <t>LBERPPRDSSIS01</t>
  </si>
  <si>
    <t>LBERPPRDSSIS01_DATA</t>
  </si>
  <si>
    <t>FBCLRPRD01</t>
  </si>
  <si>
    <t>FBLJHBCRV001</t>
  </si>
  <si>
    <t>FBLJHBCRV001_2</t>
  </si>
  <si>
    <t>FBXLTSPRD02 (FBXLTSPRD01 Clone)</t>
  </si>
  <si>
    <t>FBXLTSPRD02_C</t>
  </si>
  <si>
    <t>LBERPPRDSQL01</t>
  </si>
  <si>
    <t>LBERPPRDSQL01_PAGEFILE</t>
  </si>
  <si>
    <t>LBERPPRDSQL01_DATA</t>
  </si>
  <si>
    <t>LBERPPRDSQL01_LOGS</t>
  </si>
  <si>
    <t>LBERPPRDSQL01_TEMPDB</t>
  </si>
  <si>
    <t>FBLJHBEXV001</t>
  </si>
  <si>
    <t>FBLJHBEXV001_C</t>
  </si>
  <si>
    <t>FBLJHBEXV001_PGFILE</t>
  </si>
  <si>
    <t>FBLJHBEXV001_H_Restore</t>
  </si>
  <si>
    <t>FBLJHBEXV001_E_NEW</t>
  </si>
  <si>
    <t>fbljhbexv001_l</t>
  </si>
  <si>
    <t>7.68</t>
  </si>
  <si>
    <t>30</t>
  </si>
  <si>
    <t>fbljhbexv001_m</t>
  </si>
  <si>
    <t>FBLJHBEXV001_N</t>
  </si>
  <si>
    <t>8.64</t>
  </si>
  <si>
    <t>34</t>
  </si>
  <si>
    <t>FBLJHBEXV001_O</t>
  </si>
  <si>
    <t>fbljhbexv001_p</t>
  </si>
  <si>
    <t>fbljhbexv001_q</t>
  </si>
  <si>
    <t>fbljhbexv001_r</t>
  </si>
  <si>
    <t>6.72</t>
  </si>
  <si>
    <t>fbljhbexv001_s</t>
  </si>
  <si>
    <t>fbljhbexv001_t</t>
  </si>
  <si>
    <t>1.92</t>
  </si>
  <si>
    <t>fbljhbexv001_u</t>
  </si>
  <si>
    <t>fbljhbexv001_v</t>
  </si>
  <si>
    <t>fbljhbexv001_w</t>
  </si>
  <si>
    <t>FBVPNPRD03</t>
  </si>
  <si>
    <t>FBVPNPRD03_C</t>
  </si>
  <si>
    <t>FBERPPRDWEB01</t>
  </si>
  <si>
    <t>FBLJHBEHC001</t>
  </si>
  <si>
    <t>FBLJHBEHC001_C</t>
  </si>
  <si>
    <t>43</t>
  </si>
  <si>
    <t>fbljhbehc001_d</t>
  </si>
  <si>
    <t>FBLJHBEHC001_E</t>
  </si>
  <si>
    <t>FBW07DEV01</t>
  </si>
  <si>
    <t>FBW07DEV01-C</t>
  </si>
  <si>
    <t>FBERPPRDSQL02</t>
  </si>
  <si>
    <t>1.65</t>
  </si>
  <si>
    <t>FBERPPRDSQL02_PAGEFILE</t>
  </si>
  <si>
    <t>FBERPPRDSQL02_DATA</t>
  </si>
  <si>
    <t>FBERPPRDSQL02_LOGS</t>
  </si>
  <si>
    <t>FBERPPRDSQL02_TEMPDB</t>
  </si>
  <si>
    <t>FBMSOTS02</t>
  </si>
  <si>
    <t>160</t>
  </si>
  <si>
    <t>118.88</t>
  </si>
  <si>
    <t>1464</t>
  </si>
  <si>
    <t>FBFLWPRD02</t>
  </si>
  <si>
    <t>FBFLWPRD02_162CB860-A6BD-48F0-909B-B46B7BE96357</t>
  </si>
  <si>
    <t>FBFLWPRD02_D_A694E7C2-4D34-4E8E-990E-56981F789946</t>
  </si>
  <si>
    <t>FBERPPRDELS01</t>
  </si>
  <si>
    <t>FBERPPRDELS01_Data</t>
  </si>
  <si>
    <t>MICROSMUGG-LAB</t>
  </si>
  <si>
    <t>FBFLWPRD02_D</t>
  </si>
  <si>
    <t>FBERPDEVAPP01</t>
  </si>
  <si>
    <t>FBERPDEVAPP01_Data</t>
  </si>
  <si>
    <t>FBRSSPRD01</t>
  </si>
  <si>
    <t>FBRSSPRD01_C</t>
  </si>
  <si>
    <t>0.83</t>
  </si>
  <si>
    <t>0.07</t>
  </si>
  <si>
    <t>FBRSSPRD01_E</t>
  </si>
  <si>
    <t>FBPOSPRD03</t>
  </si>
  <si>
    <t>FBPRDPOS03</t>
  </si>
  <si>
    <t>FBPRDPOS03-2</t>
  </si>
  <si>
    <t>FBLJHBWAP02</t>
  </si>
  <si>
    <t>FBHRPRDESS01</t>
  </si>
  <si>
    <t>FBHRPRDESS01_Data</t>
  </si>
  <si>
    <t>Template2016</t>
  </si>
  <si>
    <t>Sourcing</t>
  </si>
  <si>
    <t>Sourcing SLES</t>
  </si>
  <si>
    <t>FBERPQAPRO03</t>
  </si>
  <si>
    <t>FBERPQAPRO03_Data</t>
  </si>
  <si>
    <t>FBFLWDEV01</t>
  </si>
  <si>
    <t>FBFLWDEV01_D</t>
  </si>
  <si>
    <t>FBERPPRDSPIN01</t>
  </si>
  <si>
    <t>FBERPPRDSPIN01_DATA</t>
  </si>
  <si>
    <t>FBERPPRDPRO02</t>
  </si>
  <si>
    <t>FBERPLB01</t>
  </si>
  <si>
    <t>FBPLTPRD01_3ADD8373-2DCC-49B6-B58D-9AAAAECAF563</t>
  </si>
  <si>
    <t>FBIDUPRD01</t>
  </si>
  <si>
    <t>FBIDUPRD01_D</t>
  </si>
  <si>
    <t>LBERPPRDWEB01</t>
  </si>
  <si>
    <t>FBERPQAAPP01</t>
  </si>
  <si>
    <t>FBERPQAAPP01_D90B4633-00D1-4EE8-AE71-5EC9F8706CE5</t>
  </si>
  <si>
    <t>FBERPQAAPP01_Data_830872ED-4EC7-411A-8886-26C106D8ECFD</t>
  </si>
  <si>
    <t>MICROSCOMBO-LAB</t>
  </si>
  <si>
    <t>FBHRQAAPP01</t>
  </si>
  <si>
    <t>FBHRQAAPP01_Data</t>
  </si>
  <si>
    <t>FBERPQAPRO02</t>
  </si>
  <si>
    <t>FBCRMPRD01-C_8070BC41-27FA-4AE7-BAC4-A00E82A3D7E7</t>
  </si>
  <si>
    <t>FBHRPRDEDT01</t>
  </si>
  <si>
    <t>FBHRPRDEDT01_Data</t>
  </si>
  <si>
    <t>FBHRPRDPRO01</t>
  </si>
  <si>
    <t>FBHRPRDPRO01_Data</t>
  </si>
  <si>
    <t>Midrand</t>
  </si>
  <si>
    <t>VMName</t>
  </si>
  <si>
    <t>Number of Drives</t>
  </si>
  <si>
    <t xml:space="preserve">Disk allocated </t>
  </si>
  <si>
    <t>Memory(GB)</t>
  </si>
  <si>
    <t>CPU</t>
  </si>
  <si>
    <t>OS</t>
  </si>
  <si>
    <t>Comment Not Active</t>
  </si>
  <si>
    <t xml:space="preserve"> 100 GB</t>
  </si>
  <si>
    <t>Microsoft Windows Server 2012 R2 Standard</t>
  </si>
  <si>
    <t xml:space="preserve"> 150 GB</t>
  </si>
  <si>
    <t xml:space="preserve"> 200 GB</t>
  </si>
  <si>
    <t>Microsoft Windows Server 2016 Standard</t>
  </si>
  <si>
    <t xml:space="preserve"> 50 GB</t>
  </si>
  <si>
    <t xml:space="preserve"> 80 GB</t>
  </si>
  <si>
    <t xml:space="preserve">Microsoft® Windows Server® 2008 Standard </t>
  </si>
  <si>
    <t xml:space="preserve">Microsoft Windows Server 2008 R2 Standard </t>
  </si>
  <si>
    <t xml:space="preserve"> </t>
  </si>
  <si>
    <t xml:space="preserve"> 61 GB</t>
  </si>
  <si>
    <t xml:space="preserve"> 51 GB</t>
  </si>
  <si>
    <t xml:space="preserve"> 125 GB</t>
  </si>
  <si>
    <t xml:space="preserve"> 40 GB</t>
  </si>
  <si>
    <t xml:space="preserve"> 250 GB</t>
  </si>
  <si>
    <t xml:space="preserve"> 552 GB</t>
  </si>
  <si>
    <t xml:space="preserve">Microsoft Windows Server 2008 R2 Enterprise </t>
  </si>
  <si>
    <t xml:space="preserve"> 351 GB</t>
  </si>
  <si>
    <t xml:space="preserve"> 500 GB</t>
  </si>
  <si>
    <t xml:space="preserve"> 1 000 GB</t>
  </si>
  <si>
    <t xml:space="preserve"> 350 GB</t>
  </si>
  <si>
    <t xml:space="preserve"> 245 GB</t>
  </si>
  <si>
    <t xml:space="preserve"> 2 000 GB</t>
  </si>
  <si>
    <t xml:space="preserve"> 1 536 GB</t>
  </si>
  <si>
    <t xml:space="preserve"> 10 GB</t>
  </si>
  <si>
    <t xml:space="preserve"> 706 GB</t>
  </si>
  <si>
    <t xml:space="preserve"> 1 203 GB</t>
  </si>
  <si>
    <t xml:space="preserve"> 902 GB</t>
  </si>
  <si>
    <t xml:space="preserve"> 703 GB</t>
  </si>
  <si>
    <t xml:space="preserve"> 701 GB</t>
  </si>
  <si>
    <t xml:space="preserve"> 120 GB</t>
  </si>
  <si>
    <t xml:space="preserve"> 181 GB</t>
  </si>
  <si>
    <t xml:space="preserve"> 1 100 GB</t>
  </si>
  <si>
    <t xml:space="preserve"> 401 GB</t>
  </si>
  <si>
    <t xml:space="preserve"> 2 048 GB</t>
  </si>
  <si>
    <t xml:space="preserve"> 20 GB</t>
  </si>
  <si>
    <t xml:space="preserve"> 75 GB</t>
  </si>
  <si>
    <t xml:space="preserve"> 600 GB</t>
  </si>
  <si>
    <t xml:space="preserve"> 251 GB</t>
  </si>
  <si>
    <t xml:space="preserve"> 201 GB</t>
  </si>
  <si>
    <t xml:space="preserve"> 901 GB</t>
  </si>
  <si>
    <t xml:space="preserve"> 70 GB</t>
  </si>
  <si>
    <t xml:space="preserve"> 60 GB</t>
  </si>
  <si>
    <t xml:space="preserve"> 801 GB</t>
  </si>
  <si>
    <t xml:space="preserve"> 2 451 GB</t>
  </si>
  <si>
    <t xml:space="preserve"> 3 701 GB</t>
  </si>
  <si>
    <t xml:space="preserve"> 501 GB</t>
  </si>
  <si>
    <t>Microsoft Windows Server 2016 Datacenter</t>
  </si>
  <si>
    <t>FBLJHBORS001</t>
  </si>
  <si>
    <t xml:space="preserve"> 15 GB</t>
  </si>
  <si>
    <t xml:space="preserve"> 280 GB</t>
  </si>
  <si>
    <t xml:space="preserve"> 79 GB</t>
  </si>
  <si>
    <t xml:space="preserve"> 130 GB</t>
  </si>
  <si>
    <t xml:space="preserve"> 300 GB</t>
  </si>
  <si>
    <t xml:space="preserve"> 180 GB</t>
  </si>
  <si>
    <t>FBLYNCMON01</t>
  </si>
  <si>
    <t xml:space="preserve"> 160 GB</t>
  </si>
  <si>
    <t xml:space="preserve"> 32 GB</t>
  </si>
  <si>
    <t xml:space="preserve"> 2 892 GB</t>
  </si>
  <si>
    <t xml:space="preserve"> 2 800 GB</t>
  </si>
  <si>
    <t xml:space="preserve"> 705 GB</t>
  </si>
  <si>
    <t xml:space="preserve"> 1 250 GB</t>
  </si>
  <si>
    <t xml:space="preserve"> 900 GB</t>
  </si>
  <si>
    <t>FBSCMPRD02</t>
  </si>
  <si>
    <t xml:space="preserve"> 127 GB</t>
  </si>
  <si>
    <t xml:space="preserve"> 2 GB</t>
  </si>
  <si>
    <t>VM host</t>
  </si>
  <si>
    <t>Azure VM readiness</t>
  </si>
  <si>
    <t>Recommended size</t>
  </si>
  <si>
    <t>Compute monthly cost USD</t>
  </si>
  <si>
    <t>Storage monthly cost USD</t>
  </si>
  <si>
    <t>Operating system</t>
  </si>
  <si>
    <t>Boot type</t>
  </si>
  <si>
    <t>Cores</t>
  </si>
  <si>
    <t>Memory(MB)</t>
  </si>
  <si>
    <t>CPU usage(%)</t>
  </si>
  <si>
    <t>Memory usage(%)</t>
  </si>
  <si>
    <t>Storage(GB)</t>
  </si>
  <si>
    <t>Standard HDD disks</t>
  </si>
  <si>
    <t>Standard SSD disks</t>
  </si>
  <si>
    <t>Premium disks</t>
  </si>
  <si>
    <t>Network adapters</t>
  </si>
  <si>
    <t>IP address</t>
  </si>
  <si>
    <t>MAC address</t>
  </si>
  <si>
    <t>Network in(MBPS)</t>
  </si>
  <si>
    <t>Network out(MBPS)</t>
  </si>
  <si>
    <t>Group name</t>
  </si>
  <si>
    <t>Not applicable</t>
  </si>
  <si>
    <t>No data for percentage of memory utilized</t>
  </si>
  <si>
    <t>Standard_E2_v3</t>
  </si>
  <si>
    <t>Windows Server 2012 R2 Standard</t>
  </si>
  <si>
    <t>EFI</t>
  </si>
  <si>
    <t>[172.17.4.33];</t>
  </si>
  <si>
    <t>[00:15:5d:02:36:a3];</t>
  </si>
  <si>
    <t>All Servers - October 2020</t>
  </si>
  <si>
    <t>Standard_E16s_v3</t>
  </si>
  <si>
    <t>BIOS</t>
  </si>
  <si>
    <t>[172.22.14.29];</t>
  </si>
  <si>
    <t>[00:ff:ff:00:00:03];</t>
  </si>
  <si>
    <t>Windows Server 2016 Standard</t>
  </si>
  <si>
    <t>[172.17.4.80,fe80::2481:cf8e:1796:7f2f];</t>
  </si>
  <si>
    <t>[00:15:5d:02:36:a9];</t>
  </si>
  <si>
    <t>Standard_F2s_v2</t>
  </si>
  <si>
    <t>[172.17.4.95];</t>
  </si>
  <si>
    <t>[00:15:5d:02:38:b2];</t>
  </si>
  <si>
    <t>[172.17.4.54];</t>
  </si>
  <si>
    <t>[00:15:5d:02:39:a9];</t>
  </si>
  <si>
    <t>Windows Server 2008 R2 Enterprise</t>
  </si>
  <si>
    <t>[172.17.4.103];</t>
  </si>
  <si>
    <t>[00:15:5d:02:38:a8];</t>
  </si>
  <si>
    <t>Standard_D2_v3</t>
  </si>
  <si>
    <t>[172.17.4.19];</t>
  </si>
  <si>
    <t>[00:15:5d:02:38:91];</t>
  </si>
  <si>
    <t>[172.17.4.31];</t>
  </si>
  <si>
    <t>[00:15:5d:02:39:9f];</t>
  </si>
  <si>
    <t>Standard_D8_v3</t>
  </si>
  <si>
    <t>[172.17.4.45];</t>
  </si>
  <si>
    <t>[00:15:5d:02:36:b4];</t>
  </si>
  <si>
    <t>Windows Server 2016 Datacenter</t>
  </si>
  <si>
    <t>[172.22.14.20];</t>
  </si>
  <si>
    <t>[00:15:5d:60:79:9e];</t>
  </si>
  <si>
    <t>[172.22.14.137,fe80::f1d2:2fcf:9c28:5f1b];</t>
  </si>
  <si>
    <t>[00:15:5d:60:79:9d];</t>
  </si>
  <si>
    <t>Ready For Azure With Conditions</t>
  </si>
  <si>
    <t>Windows client versions conditionally supported</t>
  </si>
  <si>
    <t>Windows 7 Professional</t>
  </si>
  <si>
    <t>[172.17.4.122];</t>
  </si>
  <si>
    <t>[00:15:5d:02:39:ab];</t>
  </si>
  <si>
    <t>[172.17.4.43];</t>
  </si>
  <si>
    <t>[00:15:5d:02:39:b2];</t>
  </si>
  <si>
    <t>[172.17.4.116,fe80::d5f4:fcf8:65a8:7991];</t>
  </si>
  <si>
    <t>[00:15:5d:02:37:ca];</t>
  </si>
  <si>
    <t>[172.17.4.20];</t>
  </si>
  <si>
    <t>[00:15:5d:02:39:b4];</t>
  </si>
  <si>
    <t>Standard_F4s_v2</t>
  </si>
  <si>
    <t>[172.22.14.76,fe80::bd01:9c33:e41c:ec53];</t>
  </si>
  <si>
    <t>[00:15:5d:0e:6f:aa];</t>
  </si>
  <si>
    <t>[172.22.14.187]; [172.22.14.190,172.22.14.189,fe80::dc7e:2895:be73:66fe];</t>
  </si>
  <si>
    <t>[00:15:5d:0a:03:77]; [02:bf:ac:16:0e:be];</t>
  </si>
  <si>
    <t>Windows Server 2012 R2 Datacenter</t>
  </si>
  <si>
    <t>[172.17.3.75,fe80::d048:eadb:7d6:27ec];</t>
  </si>
  <si>
    <t>[00:15:5d:03:4c:13];</t>
  </si>
  <si>
    <t>[172.22.14.21];</t>
  </si>
  <si>
    <t>[00:15:5d:0e:8b:8e];</t>
  </si>
  <si>
    <t>Windows Server 2008 R2 Standard</t>
  </si>
  <si>
    <t>[172.22.14.141];</t>
  </si>
  <si>
    <t>[00:15:5d:0a:03:02];</t>
  </si>
  <si>
    <t>Guest OS unknown</t>
  </si>
  <si>
    <t>No data for percentage of CPU cores utilized, No data for percentage of memory utilized</t>
  </si>
  <si>
    <t>[];</t>
  </si>
  <si>
    <t>[00:15:5d:02:38:a3];</t>
  </si>
  <si>
    <t>Standard_E8_v3</t>
  </si>
  <si>
    <t>[169.254.176.140,fe80::9161:b06f:618d:b08c]; [172.22.14.27];</t>
  </si>
  <si>
    <t>[00:ff:ff:00:00:06]; [00:ff:ff:00:00:07];</t>
  </si>
  <si>
    <t>Standard_D4_v3</t>
  </si>
  <si>
    <t>[172.17.4.35];</t>
  </si>
  <si>
    <t>[00:15:5d:02:39:5a];</t>
  </si>
  <si>
    <t>[172.17.3.45,fe80::8441:d45c:f07:628c];</t>
  </si>
  <si>
    <t>[00:15:5d:02:33:9c];</t>
  </si>
  <si>
    <t>[172.17.4.32];</t>
  </si>
  <si>
    <t>[00:15:5d:02:36:ab];</t>
  </si>
  <si>
    <t>Standard_E4_v3</t>
  </si>
  <si>
    <t>[172.17.4.105];</t>
  </si>
  <si>
    <t>[00:15:5d:02:39:7e];</t>
  </si>
  <si>
    <t>FB_ERP_HR_Prod_Lab</t>
  </si>
  <si>
    <t>Standard_D1_v2</t>
  </si>
  <si>
    <t>[]; [];</t>
  </si>
  <si>
    <t>[00:15:5d:02:34:2c]; [00:15:5d:02:34:2d];</t>
  </si>
  <si>
    <t>[172.17.2.109,fe80::d85c:280d:95a9:1f76];</t>
  </si>
  <si>
    <t>[00:15:5d:02:39:92];</t>
  </si>
  <si>
    <t>[00:15:5d:02:38:9e];</t>
  </si>
  <si>
    <t>[172.17.2.158,fe80::9df:30d3:f99d:e9d4];</t>
  </si>
  <si>
    <t>[00:15:5d:02:39:b3];</t>
  </si>
  <si>
    <t>[172.17.2.157,fe80::3877:af7c:8b6c:e269];</t>
  </si>
  <si>
    <t>[00:15:5d:02:36:ae];</t>
  </si>
  <si>
    <t>[172.22.14.101];</t>
  </si>
  <si>
    <t>[00:15:5d:0a:03:31];</t>
  </si>
  <si>
    <t>[00:15:5d:0e:6f:ad];</t>
  </si>
  <si>
    <t>Standard_F8s_v2</t>
  </si>
  <si>
    <t>[172.17.4.98];</t>
  </si>
  <si>
    <t>[00:15:5d:02:38:95];</t>
  </si>
  <si>
    <t>[172.17.4.17];</t>
  </si>
  <si>
    <t>[00:15:5d:02:39:a7];</t>
  </si>
  <si>
    <t>[172.17.4.83];</t>
  </si>
  <si>
    <t>[00:ff:ff:00:00:0e];</t>
  </si>
  <si>
    <t>[172.17.3.13,fe80::43e:2bef:4416:ebf7];</t>
  </si>
  <si>
    <t>[00:15:5d:03:04:14];</t>
  </si>
  <si>
    <t>[172.17.4.29];</t>
  </si>
  <si>
    <t>[00:15:5d:02:39:8f];</t>
  </si>
  <si>
    <t>[00:15:5d:0e:7b:26];</t>
  </si>
  <si>
    <t>[172.17.3.21,fe80::189:f891:9f99:4355];</t>
  </si>
  <si>
    <t>[00:15:5d:02:33:ca];</t>
  </si>
  <si>
    <t>[172.17.4.23,fe80::61fe:8d37:9214:d88b];</t>
  </si>
  <si>
    <t>[00:15:5d:02:37:c3];</t>
  </si>
  <si>
    <t>Windows Server 2012 Standard</t>
  </si>
  <si>
    <t>[169.254.143.12];</t>
  </si>
  <si>
    <t>[00:15:5d:0e:8b:79];</t>
  </si>
  <si>
    <t>[172.17.3.64,fe80::10f8:80f6:5340:141f];</t>
  </si>
  <si>
    <t>[00:15:5d:03:4b:7f];</t>
  </si>
  <si>
    <t>[172.17.4.36];</t>
  </si>
  <si>
    <t>[00:15:5d:02:39:ad];</t>
  </si>
  <si>
    <t>[172.17.4.66,fe80::70fa:2f56:9824:aa6]; [172.22.251.200,fe80::c4f1:d514:bcc2:387c]; [172.17.4.94,fe80::c0c8:269d:44d7:bb03];</t>
  </si>
  <si>
    <t>[00:15:5d:02:37:bf]; [00:15:5d:02:37:c0]; [00:15:5d:02:37:c1];</t>
  </si>
  <si>
    <t>[172.17.3.125,fe80::f5c7:1d14:30db:2454];</t>
  </si>
  <si>
    <t>[00:15:5d:03:4c:43];</t>
  </si>
  <si>
    <t>[172.22.14.140];</t>
  </si>
  <si>
    <t>[00:15:5d:0e:8b:8d];</t>
  </si>
  <si>
    <t>[172.17.4.118];</t>
  </si>
  <si>
    <t>[00:15:5d:02:38:aa];</t>
  </si>
  <si>
    <t>[172.17.4.110];</t>
  </si>
  <si>
    <t>[00:15:5d:02:38:9b];</t>
  </si>
  <si>
    <t>[172.17.4.30];</t>
  </si>
  <si>
    <t>[00:15:5d:02:36:9e];</t>
  </si>
  <si>
    <t>Standard_F16s_v2</t>
  </si>
  <si>
    <t>[172.22.14.41];</t>
  </si>
  <si>
    <t>[00:15:5d:0e:8b:85];</t>
  </si>
  <si>
    <t>[172.17.4.15];</t>
  </si>
  <si>
    <t>[00:15:5d:02:39:b6];</t>
  </si>
  <si>
    <t>[172.17.4.50];</t>
  </si>
  <si>
    <t>[00:15:5d:02:38:ae];</t>
  </si>
  <si>
    <t>[172.22.14.161];</t>
  </si>
  <si>
    <t>[00:15:5d:0e:8b:89];</t>
  </si>
  <si>
    <t>[172.17.3.63,fe80::915f:ad0d:d79b:9f3a];</t>
  </si>
  <si>
    <t>[00:15:5d:02:34:8b];</t>
  </si>
  <si>
    <t>[172.22.14.16];</t>
  </si>
  <si>
    <t>[00:15:5d:0e:6f:a4];</t>
  </si>
  <si>
    <t>[]; [172.22.14.163];</t>
  </si>
  <si>
    <t>[00:15:5d:0e:8b:8a]; [00:15:5d:0e:8b:8b];</t>
  </si>
  <si>
    <t>[172.17.3.73,fe80::bcda:da13:eeb4:e2b1];</t>
  </si>
  <si>
    <t>[00:15:5d:03:4b:69];</t>
  </si>
  <si>
    <t>Standard_E16_v3</t>
  </si>
  <si>
    <t>9</t>
  </si>
  <si>
    <t>[172.22.14.28];</t>
  </si>
  <si>
    <t>[00:15:5d:60:79:9b];</t>
  </si>
  <si>
    <t>[172.22.14.250]; [172.22.14.249];</t>
  </si>
  <si>
    <t>[00:ff:ff:00:00:0a]; [00:ff:ff:00:00:09];</t>
  </si>
  <si>
    <t>[172.17.3.10,fe80::1884:69d8:5bf4:aab0];</t>
  </si>
  <si>
    <t>[00:15:5d:02:35:4d];</t>
  </si>
  <si>
    <t>[172.17.4.26];</t>
  </si>
  <si>
    <t>[00:15:5d:02:38:9c];</t>
  </si>
  <si>
    <t>8</t>
  </si>
  <si>
    <t>[172.17.4.113];</t>
  </si>
  <si>
    <t>[00:15:5d:02:39:99];</t>
  </si>
  <si>
    <t>Standard_M8ms</t>
  </si>
  <si>
    <t>[172.17.3.16,fe80::ed2d:ccaa:a8dc:53ff];</t>
  </si>
  <si>
    <t>[00:15:5d:03:4c:7e];</t>
  </si>
  <si>
    <t>[00:15:5d:02:39:7b];</t>
  </si>
  <si>
    <t>[172.22.14.61,fe80::7d06:cea3:9708:7cf2];</t>
  </si>
  <si>
    <t>[00:15:5d:0a:03:03];</t>
  </si>
  <si>
    <t>[172.17.3.80,fe80::d85b:dc05:bc9d:9696];</t>
  </si>
  <si>
    <t>[00:15:5d:03:4c:19];</t>
  </si>
  <si>
    <t>[172.17.4.51];</t>
  </si>
  <si>
    <t>[00:15:5d:02:38:b1];</t>
  </si>
  <si>
    <t>Windows 10 Pro</t>
  </si>
  <si>
    <t>[172.17.4.115];</t>
  </si>
  <si>
    <t>[00:15:5d:02:36:b1];</t>
  </si>
  <si>
    <t>[00:15:5d:0e:8b:e2];</t>
  </si>
  <si>
    <t>[172.22.14.13];</t>
  </si>
  <si>
    <t>[00:15:5d:60:79:9f];</t>
  </si>
  <si>
    <t>[172.17.3.99,fe80::646f:dd06:c82:195];</t>
  </si>
  <si>
    <t>[00:15:5d:02:33:8d];</t>
  </si>
  <si>
    <t>[172.22.14.9,fe80::8401:5623:c32c:757f];</t>
  </si>
  <si>
    <t>[00:15:5d:0e:a2:3e];</t>
  </si>
  <si>
    <t>[172.17.4.87,fe80::f516:f3dd:faa:de85];</t>
  </si>
  <si>
    <t>[00:15:5d:02:39:96];</t>
  </si>
  <si>
    <t>[172.17.3.128,fe80::4897:b2b3:507b:bd5a];</t>
  </si>
  <si>
    <t>[00:15:5d:03:4c:2c];</t>
  </si>
  <si>
    <t>[00:15:5d:0e:7b:1e];</t>
  </si>
  <si>
    <t>[172.17.4.65];</t>
  </si>
  <si>
    <t>[00:15:5d:02:38:b4];</t>
  </si>
  <si>
    <t>[172.17.3.25,fe80::a08a:2f04:ba32:e9f7];</t>
  </si>
  <si>
    <t>[00:15:5d:03:4c:17];</t>
  </si>
  <si>
    <t>[172.17.4.91];</t>
  </si>
  <si>
    <t>[00:15:5d:03:09:16];</t>
  </si>
  <si>
    <t>[172.17.3.61,fe80::5050:dc41:9aed:3599];</t>
  </si>
  <si>
    <t>[00:15:5d:02:33:78];</t>
  </si>
  <si>
    <t>[00:15:5d:02:36:88];</t>
  </si>
  <si>
    <t>[172.17.3.113,fe80::d52e:32d1:6c3:b81c];</t>
  </si>
  <si>
    <t>[00:15:5d:02:34:ea];</t>
  </si>
  <si>
    <t>[172.17.1.99];</t>
  </si>
  <si>
    <t>[00:15:5d:02:66:01];</t>
  </si>
  <si>
    <t>[172.17.4.57];</t>
  </si>
  <si>
    <t>[00:15:5d:02:39:aa];</t>
  </si>
  <si>
    <t>[00:15:5d:0e:7b:c8];</t>
  </si>
  <si>
    <t>[172.17.3.17,fe80::c118:a15:679b:1355];</t>
  </si>
  <si>
    <t>[00:15:5d:02:33:cc];</t>
  </si>
  <si>
    <t>[172.17.3.112,fe80::c488:a7a6:1a78:3892];</t>
  </si>
  <si>
    <t>[00:15:5d:02:34:e9];</t>
  </si>
  <si>
    <t>[172.17.4.39];</t>
  </si>
  <si>
    <t>[00:15:5d:02:36:91];</t>
  </si>
  <si>
    <t>Windows 10 Enterprise</t>
  </si>
  <si>
    <t>[00:15:5d:02:36:af];</t>
  </si>
  <si>
    <t>[00:15:5d:6d:4a:95];</t>
  </si>
  <si>
    <t>[172.17.3.72,fe80::55bc:c31:9bf2:52c4];</t>
  </si>
  <si>
    <t>[00:15:5d:03:4b:7e];</t>
  </si>
  <si>
    <t>[192.168.100.19];</t>
  </si>
  <si>
    <t>[00:15:5d:6d:4a:97];</t>
  </si>
  <si>
    <t>[172.17.4.34];</t>
  </si>
  <si>
    <t>[00:15:5d:02:38:9a];</t>
  </si>
  <si>
    <t>[172.17.3.31,fe80::58d5:40e9:8b6c:ad0d];</t>
  </si>
  <si>
    <t>[00:15:5d:03:4c:16];</t>
  </si>
  <si>
    <t>[172.17.4.86];</t>
  </si>
  <si>
    <t>[00:15:5d:02:36:a6];</t>
  </si>
  <si>
    <t>[00:15:5d:02:37:c4];</t>
  </si>
  <si>
    <t>[172.17.3.123,fe80::5419:4093:7e40:6c81];</t>
  </si>
  <si>
    <t>[00:15:5d:03:4c:3f];</t>
  </si>
  <si>
    <t>[172.17.4.13];</t>
  </si>
  <si>
    <t>[00:15:5d:02:39:b1];</t>
  </si>
  <si>
    <t>[00:15:5d:02:37:97];</t>
  </si>
  <si>
    <t>[172.17.4.101];</t>
  </si>
  <si>
    <t>[00:15:5d:02:36:a2];</t>
  </si>
  <si>
    <t>[172.22.14.88];</t>
  </si>
  <si>
    <t>[00:50:56:ad:33:df];</t>
  </si>
  <si>
    <t>[172.22.14.154];</t>
  </si>
  <si>
    <t>[00:15:5d:0e:6f:a0];</t>
  </si>
  <si>
    <t>[172.22.14.53];</t>
  </si>
  <si>
    <t>[00:15:5d:0e:8b:88];</t>
  </si>
  <si>
    <t>[172.17.4.82,fe80::314a:e575:fa2b:74c];</t>
  </si>
  <si>
    <t>[00:15:5d:02:39:86];</t>
  </si>
  <si>
    <t>[172.22.14.208,fe80::2074:49cc:424c:c348];</t>
  </si>
  <si>
    <t>[00:15:5d:60:79:9a];</t>
  </si>
  <si>
    <t>Windows Server (R) 2008 Standard</t>
  </si>
  <si>
    <t>[172.22.14.199,fe80::6909:6da5:31e5:eb84];</t>
  </si>
  <si>
    <t>[00:15:5d:0e:8b:7f];</t>
  </si>
  <si>
    <t>[00:15:5d:02:36:5f];</t>
  </si>
  <si>
    <t>[172.17.2.151,fe80::69ac:bfda:3d68:720d];</t>
  </si>
  <si>
    <t>[00:15:5d:02:38:ab];</t>
  </si>
  <si>
    <t>[172.17.3.15,fe80::8cd:c4b:92c2:7cdc];</t>
  </si>
  <si>
    <t>[00:15:5d:02:33:c4];</t>
  </si>
  <si>
    <t>[172.17.2.98,fe80::4cf4:a55d:da9:c535];</t>
  </si>
  <si>
    <t>[00:15:5d:02:39:38];</t>
  </si>
  <si>
    <t>[172.22.14.227];</t>
  </si>
  <si>
    <t>[00:ff:ff:00:00:0c];</t>
  </si>
  <si>
    <t>[172.17.4.85];</t>
  </si>
  <si>
    <t>[00:15:5d:02:38:9f];</t>
  </si>
  <si>
    <t>[172.17.2.79];</t>
  </si>
  <si>
    <t>[00:15:5d:02:39:8e];</t>
  </si>
  <si>
    <t>[172.17.3.122,fe80::73:d2e0:4977:86f0];</t>
  </si>
  <si>
    <t>[00:15:5d:03:4c:3d];</t>
  </si>
  <si>
    <t>[172.17.2.36];</t>
  </si>
  <si>
    <t>[00:15:5d:02:36:a5];</t>
  </si>
  <si>
    <t>[172.17.4.49];</t>
  </si>
  <si>
    <t>[00:15:5d:02:36:b2];</t>
  </si>
  <si>
    <t>[172.17.3.32,fe80::cb1:4da:f66e:37be];</t>
  </si>
  <si>
    <t>[00:15:5d:03:4c:15];</t>
  </si>
  <si>
    <t>[00:ff:ff:00:00:01];</t>
  </si>
  <si>
    <t>[172.17.2.88,fe80::8485:305a:833d:3ac5];</t>
  </si>
  <si>
    <t>[00:15:5d:02:38:ac];</t>
  </si>
  <si>
    <t>[172.17.3.111,fe80::adc3:e1cf:ab9d:eb85];</t>
  </si>
  <si>
    <t>[00:15:5d:02:34:e8];</t>
  </si>
  <si>
    <t>[172.17.4.25];</t>
  </si>
  <si>
    <t>[172.22.14.50];</t>
  </si>
  <si>
    <t>[00:15:5d:0e:8b:82];</t>
  </si>
  <si>
    <t>[172.17.4.58];</t>
  </si>
  <si>
    <t>[00:15:5d:02:38:ad];</t>
  </si>
  <si>
    <t>Windows Server versions supported with caveat</t>
  </si>
  <si>
    <t>Microsoft Windows Server 2003 R2</t>
  </si>
  <si>
    <t>[0.0.0.0];</t>
  </si>
  <si>
    <t>[00:50:56:ad:5b:0d];</t>
  </si>
  <si>
    <t>[172.17.4.41];</t>
  </si>
  <si>
    <t>[00:15:5d:02:38:53];</t>
  </si>
  <si>
    <t>[172.17.2.33,fe80::ed06:6e1b:3e36:baa3]; [172.22.251.205,fe80::3951:566d:d956:5329];</t>
  </si>
  <si>
    <t>[00:15:5d:02:39:af]; [00:15:5d:02:39:b0];</t>
  </si>
  <si>
    <t>[172.17.2.131,fe80::1dec:cf67:4a26:7561];</t>
  </si>
  <si>
    <t>[00:15:5d:02:39:97];</t>
  </si>
  <si>
    <t>[172.22.14.94];</t>
  </si>
  <si>
    <t>[00:15:5d:0e:8b:8c];</t>
  </si>
  <si>
    <t>[172.22.14.18];</t>
  </si>
  <si>
    <t>[00:15:5d:60:79:9c];</t>
  </si>
  <si>
    <t>[172.17.3.33,fe80::f48d:6238:1499:c3be];</t>
  </si>
  <si>
    <t>[00:15:5d:02:34:90];</t>
  </si>
  <si>
    <t>[172.17.2.153,fe80::400c:4320:38b0:fc05];</t>
  </si>
  <si>
    <t>[00:15:5d:02:39:94];</t>
  </si>
  <si>
    <t>[172.17.4.11];</t>
  </si>
  <si>
    <t>[00:15:5d:02:39:98];</t>
  </si>
  <si>
    <t>[172.17.3.60,fe80::1d6e:b115:2dbe:2278];</t>
  </si>
  <si>
    <t>[00:15:5d:03:4b:85];</t>
  </si>
  <si>
    <t>[172.22.14.152];</t>
  </si>
  <si>
    <t>[00:15:5d:0e:6f:ac];</t>
  </si>
  <si>
    <t>[172.17.3.77,fe80::f1a2:3af6:1008:95b];</t>
  </si>
  <si>
    <t>[00:15:5d:03:4c:96];</t>
  </si>
  <si>
    <t>[172.22.14.200];</t>
  </si>
  <si>
    <t>[00:15:5d:0e:a2:5a];</t>
  </si>
  <si>
    <t>[172.17.2.86,fe80::a518:a88a:af98:7d52];</t>
  </si>
  <si>
    <t>[00:15:5d:02:39:a2];</t>
  </si>
  <si>
    <t>[172.17.4.75,fe80::3ce0:90f6:2946:5609];</t>
  </si>
  <si>
    <t>[00:15:5d:03:09:0d];</t>
  </si>
  <si>
    <t>[172.17.4.84];</t>
  </si>
  <si>
    <t>[00:15:5d:02:39:a3];</t>
  </si>
  <si>
    <t>[172.17.4.22];</t>
  </si>
  <si>
    <t>[00:15:5d:02:36:9f];</t>
  </si>
  <si>
    <t>[172.17.3.93];</t>
  </si>
  <si>
    <t>[00:15:5d:02:33:9b];</t>
  </si>
  <si>
    <t>[172.17.4.120];</t>
  </si>
  <si>
    <t>[00:15:5d:02:39:82];</t>
  </si>
  <si>
    <t>[172.17.4.28];</t>
  </si>
  <si>
    <t>[00:15:5d:02:39:9d];</t>
  </si>
  <si>
    <t>[172.17.4.10];</t>
  </si>
  <si>
    <t>[00:15:5d:02:37:c8];</t>
  </si>
  <si>
    <t>[172.17.4.38];</t>
  </si>
  <si>
    <t>[00:15:5d:02:38:9d];</t>
  </si>
  <si>
    <t>[172.17.2.76,fe80::8d67:b531:6fb3:efeb];</t>
  </si>
  <si>
    <t>[00:15:5d:03:4c:95];</t>
  </si>
  <si>
    <t>[172.17.4.64];</t>
  </si>
  <si>
    <t>[00:15:5d:02:38:a7];</t>
  </si>
  <si>
    <t>[172.22.14.191];</t>
  </si>
  <si>
    <t>[00:15:5d:60:79:98];</t>
  </si>
  <si>
    <t>Standard_M16ms</t>
  </si>
  <si>
    <t>[172.17.4.72]; [];</t>
  </si>
  <si>
    <t>[00:15:5d:03:09:05]; [00:15:5d:03:09:06];</t>
  </si>
  <si>
    <t>[00:15:5d:02:39:a1];</t>
  </si>
  <si>
    <t>[172.17.4.102];</t>
  </si>
  <si>
    <t>[00:15:5d:02:39:91];</t>
  </si>
  <si>
    <t>[172.17.3.18,fe80::3c22:a668:64f0:80df];</t>
  </si>
  <si>
    <t>[00:15:5d:02:34:83];</t>
  </si>
  <si>
    <t>[172.17.3.58,fe80::a0ac:2026:1793:f5a9];</t>
  </si>
  <si>
    <t>[00:15:5d:02:33:89];</t>
  </si>
  <si>
    <t>[172.17.4.81,fe80::e807:450c:3f84:dcdd];</t>
  </si>
  <si>
    <t>[00:15:5d:02:36:aa];</t>
  </si>
  <si>
    <t>[172.17.3.76,fe80::b152:d146:7944:4dcf];</t>
  </si>
  <si>
    <t>[00:15:5d:03:4c:97];</t>
  </si>
  <si>
    <t>[172.17.3.114,fe80::7c09:367c:d1cd:8cee];</t>
  </si>
  <si>
    <t>[00:15:5d:02:34:eb];</t>
  </si>
  <si>
    <t>[00:15:5d:0e:a2:47];</t>
  </si>
  <si>
    <t>[172.17.4.18];</t>
  </si>
  <si>
    <t>[00:15:5d:02:36:6b];</t>
  </si>
  <si>
    <t>[172.17.4.47];</t>
  </si>
  <si>
    <t>[00:15:5d:03:09:14];</t>
  </si>
  <si>
    <t>[00:15:5d:03:4c:2b];</t>
  </si>
  <si>
    <t>[172.17.1.14];</t>
  </si>
  <si>
    <t>[00:15:5d:02:33:a4];</t>
  </si>
  <si>
    <t>[172.17.3.71,fe80::1f9:f70e:28b7:79cd];</t>
  </si>
  <si>
    <t>[00:15:5d:03:4b:7d];</t>
  </si>
  <si>
    <t>[172.17.3.201,fe80::a53b:8f76:47a5:ed57];</t>
  </si>
  <si>
    <t>[00:15:5d:02:33:a3];</t>
  </si>
  <si>
    <t>[172.17.4.14];</t>
  </si>
  <si>
    <t>[00:15:5d:02:36:a8];</t>
  </si>
  <si>
    <t>[172.17.4.44];</t>
  </si>
  <si>
    <t>[00:15:5d:02:39:a8];</t>
  </si>
  <si>
    <t>[172.17.4.92];</t>
  </si>
  <si>
    <t>[00:15:5d:02:38:b0];</t>
  </si>
  <si>
    <t>[172.17.4.12];</t>
  </si>
  <si>
    <t>[00:15:5d:03:0a:18];</t>
  </si>
  <si>
    <t>[172.17.3.36,fe80::fcac:2cfa:1bce:7e45];</t>
  </si>
  <si>
    <t>[00:15:5d:02:33:a8];</t>
  </si>
  <si>
    <t>[172.22.14.110];</t>
  </si>
  <si>
    <t>[00:15:5d:0e:7b:40];</t>
  </si>
  <si>
    <t>[00:15:5d:02:39:ae];</t>
  </si>
  <si>
    <t>[172.17.4.112,169.254.62.206];</t>
  </si>
  <si>
    <t>[00:15:5d:02:39:9c];</t>
  </si>
  <si>
    <t>[172.17.4.27];</t>
  </si>
  <si>
    <t>[172.17.3.105,fe80::d476:1ee4:bf44:4e33];</t>
  </si>
  <si>
    <t>[00:15:5d:03:04:0b];</t>
  </si>
  <si>
    <t>[00:00:00:00:00:00];</t>
  </si>
  <si>
    <t>[172.17.3.30,fe80::b5ad:1c8c:b069:5aa0];</t>
  </si>
  <si>
    <t>[00:15:5d:02:33:c8];</t>
  </si>
  <si>
    <t>[00:15:5d:60:79:a1];</t>
  </si>
  <si>
    <t>[172.22.14.66];</t>
  </si>
  <si>
    <t>[00:15:5d:0e:6f:92];</t>
  </si>
  <si>
    <t>[172.17.4.111];</t>
  </si>
  <si>
    <t>[00:15:5d:02:36:71];</t>
  </si>
  <si>
    <t>[172.22.14.15];</t>
  </si>
  <si>
    <t>[00:15:5d:0e:6f:a6];</t>
  </si>
  <si>
    <t>Windows 10 Pro N</t>
  </si>
  <si>
    <t>[172.22.14.44];</t>
  </si>
  <si>
    <t>[00:15:5d:0e:a2:58];</t>
  </si>
  <si>
    <t>[00:15:5d:0e:8b:8f];</t>
  </si>
  <si>
    <t>[00:15:5d:02:39:7a];</t>
  </si>
  <si>
    <t>[172.17.3.90,fe80::a8f8:b4fc:4404:6420];</t>
  </si>
  <si>
    <t>[00:15:5d:02:33:a2];</t>
  </si>
  <si>
    <t>[172.22.14.91];</t>
  </si>
  <si>
    <t>[00:15:5d:0e:6f:ab];</t>
  </si>
  <si>
    <t>[172.17.4.185,fe80::8f:e27f:238d:5d6b];</t>
  </si>
  <si>
    <t>[00:15:5d:02:39:95];</t>
  </si>
  <si>
    <t>[172.17.4.37];</t>
  </si>
  <si>
    <t>[00:15:5d:02:36:b5];</t>
  </si>
  <si>
    <t>[172.17.4.24,fe80::b539:fe65:9586:1bc8];</t>
  </si>
  <si>
    <t>[00:15:5d:02:39:b5];</t>
  </si>
  <si>
    <t>[172.22.14.62,fe80::d198:e0dd:bec7:fe2c];</t>
  </si>
  <si>
    <t>[00:15:5d:0e:a6:04];</t>
  </si>
  <si>
    <t>[172.17.4.48];</t>
  </si>
  <si>
    <t>[00:15:5d:02:38:b3];</t>
  </si>
  <si>
    <t>[172.17.3.120,fe80::69eb:1391:4354:eb48];</t>
  </si>
  <si>
    <t>[00:15:5d:02:39:1b];</t>
  </si>
  <si>
    <t>[172.17.3.35,fe80::c4c9:f30b:48bb:380d];</t>
  </si>
  <si>
    <t>[00:15:5d:02:33:c7];</t>
  </si>
  <si>
    <t>[172.17.3.88,fe80::8d4a:61c3:93ef:6819];</t>
  </si>
  <si>
    <t>[00:15:5d:03:4c:1c];</t>
  </si>
  <si>
    <t>[172.17.4.63];</t>
  </si>
  <si>
    <t>[00:15:5d:02:36:a4];</t>
  </si>
  <si>
    <t>[]; [172.17.4.46];</t>
  </si>
  <si>
    <t>[00:15:5d:02:37:c5]; [00:15:5d:02:37:c6];</t>
  </si>
  <si>
    <t>[172.17.3.89,fe80::5c5e:f8a4:c101:799d];</t>
  </si>
  <si>
    <t>[00:15:5d:03:4c:1a];</t>
  </si>
  <si>
    <t>17</t>
  </si>
  <si>
    <t>[172.22.14.222,172.22.14.26]; [169.254.16.221,fe80::15d4:15b6:698e:10dd];</t>
  </si>
  <si>
    <t>[00:15:5d:6d:4a:93]; [00:15:5d:6d:4a:94];</t>
  </si>
  <si>
    <t>FBLJHBWDB001</t>
  </si>
  <si>
    <t>[00:15:5d:02:37:98];</t>
  </si>
  <si>
    <t>[172.17.2.213,fe80::f1a0:5f3a:5bc:5339]; [172.17.2.112,fe80::1c8e:61a2:1be2:878f];</t>
  </si>
  <si>
    <t>[00:15:5d:02:39:a4]; [00:15:5d:02:39:a5];</t>
  </si>
  <si>
    <t>[172.17.3.70,fe80::b579:41bd:4029:a718];</t>
  </si>
  <si>
    <t>[00:15:5d:03:4b:7c];</t>
  </si>
  <si>
    <t>[172.22.14.186]; [172.22.14.190,172.22.14.188,fe80::9816:ff08:4675:9698];</t>
  </si>
  <si>
    <t>[00:15:5d:60:79:3b]; [02:bf:ac:16:0e:be];</t>
  </si>
  <si>
    <t>[00:15:5d:02:37:cb];</t>
  </si>
  <si>
    <t>[172.17.3.14,fe80::85bb:dc2c:c445:cfee];</t>
  </si>
  <si>
    <t>[00:15:5d:02:33:9e];</t>
  </si>
  <si>
    <t>Standard_DS12_v2</t>
  </si>
  <si>
    <t>[172.22.14.212,fe80::8:38d7:307f:dbce];</t>
  </si>
  <si>
    <t>[00:15:5d:0a:03:01];</t>
  </si>
  <si>
    <t>[00:15:5d:02:36:9d];</t>
  </si>
  <si>
    <t>[172.17.3.65,fe80::f49f:7a2f:e25e:2da6];</t>
  </si>
  <si>
    <t>[00:15:5d:02:33:81];</t>
  </si>
  <si>
    <t>[172.17.4.121];</t>
  </si>
  <si>
    <t>[00:15:5d:02:39:8d];</t>
  </si>
  <si>
    <t>[172.17.2.130,fe80::4c75:faee:a31f:64d];</t>
  </si>
  <si>
    <t>[172.17.3.40,fe80::bd50:8f93:b3e2:b287];</t>
  </si>
  <si>
    <t>[00:15:5d:02:33:a7];</t>
  </si>
  <si>
    <t>[172.17.4.77,fe80::45da:4e63:556f:d6dd];</t>
  </si>
  <si>
    <t>[00:15:5d:02:37:c7];</t>
  </si>
  <si>
    <t>[172.17.2.104];</t>
  </si>
  <si>
    <t>[00:15:5d:02:36:b3];</t>
  </si>
  <si>
    <t>[172.22.14.58,fe80::49dc:2ff5:cc37:7abd];</t>
  </si>
  <si>
    <t>[00:15:5d:60:79:a0];</t>
  </si>
  <si>
    <t>[172.17.3.124,fe80::c411:1cba:f640:b9c2];</t>
  </si>
  <si>
    <t>[00:15:5d:03:4c:42];</t>
  </si>
  <si>
    <t>[00:15:5d:02:36:b0];</t>
  </si>
  <si>
    <t>[00:15:5d:02:33:9d];</t>
  </si>
  <si>
    <t>[172.17.3.23,fe80::c9d3:959b:8ab9:9dce];</t>
  </si>
  <si>
    <t>[00:15:5d:02:34:91];</t>
  </si>
  <si>
    <t>[172.17.4.40];</t>
  </si>
  <si>
    <t>[00:15:5d:02:36:a1];</t>
  </si>
  <si>
    <t>[172.17.3.19,fe80::e497:9bd6:9ab3:9e6d];</t>
  </si>
  <si>
    <t>[00:15:5d:03:04:07];</t>
  </si>
  <si>
    <t>[172.17.3.62,fe80::256e:e579:36bb:c30c];</t>
  </si>
  <si>
    <t>[00:15:5d:03:4b:84];</t>
  </si>
  <si>
    <t>[00:15:5d:02:39:1c];</t>
  </si>
  <si>
    <t>[]; []; []; [];</t>
  </si>
  <si>
    <t>[00:15:5d:02:34:70]; [00:15:5d:03:4b:74]; [00:15:5d:03:4b:75]; [00:15:5d:03:4b:76];</t>
  </si>
  <si>
    <t>[172.17.4.21];</t>
  </si>
  <si>
    <t>[00:15:5d:02:39:ac];</t>
  </si>
  <si>
    <t>[172.17.3.83,fe80::9c7c:fea0:7b0e:67fa];</t>
  </si>
  <si>
    <t>[00:15:5d:03:4c:1b];</t>
  </si>
  <si>
    <t>[172.17.3.20,fe80::50d4:e61a:370f:cf86];</t>
  </si>
  <si>
    <t>[00:15:5d:02:33:cb];</t>
  </si>
  <si>
    <t>[172.17.4.123];</t>
  </si>
  <si>
    <t>[00:15:5d:02:39:a6];</t>
  </si>
  <si>
    <t>[172.17.3.110,fe80::6d86:4745:dbfa:e681];</t>
  </si>
  <si>
    <t>[00:15:5d:02:34:e7];</t>
  </si>
  <si>
    <t>[172.17.3.22,fe80::c436:abc1:647a:7cc7];</t>
  </si>
  <si>
    <t>[00:15:5d:02:33:c9];</t>
  </si>
  <si>
    <t>[172.17.2.126,fe80::5812:303e:5afc:8b88];</t>
  </si>
  <si>
    <t>[00:15:5d:03:4c:41];</t>
  </si>
  <si>
    <t>[172.17.3.121,fe80::45fc:596e:47dd:a7ef];</t>
  </si>
  <si>
    <t>[00:15:5d:03:4c:3e];</t>
  </si>
  <si>
    <t>Service type</t>
  </si>
  <si>
    <t>Custom name</t>
  </si>
  <si>
    <t>Region</t>
  </si>
  <si>
    <t>Description</t>
  </si>
  <si>
    <t>SKU(s)</t>
  </si>
  <si>
    <t>Estimated monthly cost</t>
  </si>
  <si>
    <t>Estimated upfront cost</t>
  </si>
  <si>
    <t>Virtual Machines</t>
  </si>
  <si>
    <t>South Africa North</t>
  </si>
  <si>
    <t>1 F16s v2 (16 vCPU(s), 32 GB RAM); AHB for Windows Server – (OS Only); 1 year reserved; 1 managed OS disks – E10, 100 transaction units</t>
  </si>
  <si>
    <t>AAD-39425, AAD-44498, AAD-26003</t>
  </si>
  <si>
    <t>1 D2s v4 (2 vCPU(s), 8 GB RAM); AHB for Windows Server – (OS Only); 1 year reserved; 1 managed OS disks – E10, 100 transaction units</t>
  </si>
  <si>
    <t>AAD-44498, AAD-26003</t>
  </si>
  <si>
    <t>1 F4s v2 (4 vCPU(s), 8 GB RAM); AHB for Windows Server – (OS Only); 1 year reserved; 1 managed OS disks – E15, 100 transaction units</t>
  </si>
  <si>
    <t>AAD-39421, AAD-44499, AAD-26003</t>
  </si>
  <si>
    <t>1 F2s v2 (2 vCPU(s), 4 GB RAM); AHB for Windows Server – (OS Only); 1 year reserved; 1 managed OS disks – E10, 100 transaction units</t>
  </si>
  <si>
    <t>AAD-39467, AAD-44498, AAD-26003</t>
  </si>
  <si>
    <t>1 F4s v2 (4 vCPU(s), 8 GB RAM); AHB for Windows Server – (OS Only); 1 year reserved; 1 managed OS disks – E10, 100 transaction units</t>
  </si>
  <si>
    <t>AAD-39421, AAD-44498, AAD-26003</t>
  </si>
  <si>
    <t xml:space="preserve"> FBJHBLYNC01</t>
  </si>
  <si>
    <t>1 E4s v4 (4 vCPU(s), 32 GB RAM); AHB for Windows Server – (OS Only); 1 year reserved; 1 managed OS disks – E10, 100 transaction units</t>
  </si>
  <si>
    <t>1 D4s v4 (4 vCPU(s), 16 GB RAM); AHB for Windows Server – (OS Only); 1 year reserved; 1 managed OS disks – E10, 100 transaction units</t>
  </si>
  <si>
    <t>FBJHBWMR01</t>
  </si>
  <si>
    <t>1 D2s v4 (2 vCPU(s), 8 GB RAM); AHB for Windows Server – (OS Only); 1 year reserved; 1 managed OS disks – E15, 100 transaction units</t>
  </si>
  <si>
    <t>AAD-44499, AAD-26003</t>
  </si>
  <si>
    <t>1 F8s v2 (8 vCPU(s), 16 GB RAM); AHB for Windows Server – (OS Only); 1 year reserved; 1 managed OS disks – E50, 100 transaction units</t>
  </si>
  <si>
    <t>AAD-39423, AAD-44517, AAD-26003</t>
  </si>
  <si>
    <t>1 D16s v4 (16 vCPU(s), 64 GB RAM); AHB for Windows Server – (OS Only); 1 year reserved; 1 managed OS disks – E10, 100 transaction units</t>
  </si>
  <si>
    <t>1 DS14 v2 (16 vCPU(s), 112 GB RAM); AHB for Windows Server – (OS Only); 1 year reserved; 1 managed OS disks – E10, 100 transaction units</t>
  </si>
  <si>
    <t>AAD-39497, AAD-44498, AAD-26003</t>
  </si>
  <si>
    <t>1 E2s v4 (2 vCPU(s), 16 GB RAM); AHB for Windows Server – (OS Only); 1 year reserved; 1 managed OS disks – E10, 100 transaction units</t>
  </si>
  <si>
    <t>1 D8s v4 (8 vCPU(s), 32 GB RAM); AHB for Windows Server – (OS Only); 1 year reserved; 1 managed OS disks – E10, 100 transaction units</t>
  </si>
  <si>
    <t>1 E8s v4 (8 vCPU(s), 64 GB RAM); AHB for Windows Server – (OS Only); 1 year reserved; 1 managed OS disks – E10, 100 transaction units</t>
  </si>
  <si>
    <t xml:space="preserve"> FBLJHBSPV001</t>
  </si>
  <si>
    <t>1 F8s v2 (8 vCPU(s), 16 GB RAM); AHB for Windows Server – (OS Only); 1 year reserved; 1 managed OS disks – E10, 100 transaction units</t>
  </si>
  <si>
    <t>AAD-39423, AAD-44498, AAD-26003</t>
  </si>
  <si>
    <t xml:space="preserve"> FBLJHBWAP02</t>
  </si>
  <si>
    <t>1 DS1 v2 (1 vCPU(s), 3.5 GB RAM); AHB for Windows Server – (OS Only); 1 year reserved; 1 managed OS disks – E10, 100 transaction units</t>
  </si>
  <si>
    <t>AAD-39587, AAD-44498, AAD-26003</t>
  </si>
  <si>
    <t xml:space="preserve"> FBPBIPRD01</t>
  </si>
  <si>
    <t xml:space="preserve"> SmartCollector</t>
  </si>
  <si>
    <t>Storage Accounts</t>
  </si>
  <si>
    <t>Managed Disks - 64 GiB</t>
  </si>
  <si>
    <t>Managed Disks, Standard SSD, E6 Disk Type 17 Disks, Pay as you go</t>
  </si>
  <si>
    <t>AAD-44502</t>
  </si>
  <si>
    <t>Managed Disks - 128 GiB</t>
  </si>
  <si>
    <t>Managed Disks, Standard SSD, E10 Disk Type 14 Disks, Pay as you go</t>
  </si>
  <si>
    <t>AAD-44498</t>
  </si>
  <si>
    <t>Managed Disks - 256 GiB</t>
  </si>
  <si>
    <t>Managed Disks, Standard SSD, E15 Disk Type 15 Disks, Pay as you go</t>
  </si>
  <si>
    <t>AAD-44499</t>
  </si>
  <si>
    <t>Managed Disks - 512 GiB</t>
  </si>
  <si>
    <t>Managed Disks, Standard SSD, E20 Disk Type 11 Disks, Pay as you go</t>
  </si>
  <si>
    <t>AAD-44500</t>
  </si>
  <si>
    <t>Managed Disks - 1024 GiB</t>
  </si>
  <si>
    <t>Managed Disks, Standard SSD, E30 Disk Type 17 Disks, Pay as you go</t>
  </si>
  <si>
    <t>AAD-44516</t>
  </si>
  <si>
    <t>Managed Disks - 2048 GiB</t>
  </si>
  <si>
    <t>Managed Disks, Standard SSD, E40 Disk Type 5 Disks, Pay as you go</t>
  </si>
  <si>
    <t>AAD-44518</t>
  </si>
  <si>
    <t>Managed Disks - 4096 GiB</t>
  </si>
  <si>
    <t>Managed Disks, Standard SSD, E50 Disk Type 4 Disks, Pay as you go</t>
  </si>
  <si>
    <t>AAD-44517</t>
  </si>
  <si>
    <t>Support</t>
  </si>
  <si>
    <t>Free level</t>
  </si>
  <si>
    <t>Licensing Program</t>
  </si>
  <si>
    <t>Microsoft Online Services Agreement</t>
  </si>
  <si>
    <t>Total</t>
  </si>
  <si>
    <t>Midrand - Werner</t>
  </si>
  <si>
    <t>Midrand - Don</t>
  </si>
  <si>
    <t>Performance Optimised</t>
  </si>
  <si>
    <t>VM</t>
  </si>
  <si>
    <t>Cost</t>
  </si>
  <si>
    <t>Disk Cost</t>
  </si>
  <si>
    <t>Total Cost</t>
  </si>
  <si>
    <t>SKU Recommended - Azure (1Yr)</t>
  </si>
  <si>
    <t>SKU Recommended - Don (1Yr)</t>
  </si>
  <si>
    <t>SKU Recommended - Azure (3Yr)</t>
  </si>
  <si>
    <t>SKU Recommended - Don (3Yr)</t>
  </si>
  <si>
    <t>8 GiB</t>
  </si>
  <si>
    <t>50 GiB</t>
  </si>
  <si>
    <t>16 GiB</t>
  </si>
  <si>
    <t>100 GiB</t>
  </si>
  <si>
    <t>32 GiB</t>
  </si>
  <si>
    <t>200 GiB</t>
  </si>
  <si>
    <t>64 GiB</t>
  </si>
  <si>
    <t>400 GiB</t>
  </si>
  <si>
    <t>128 GiB</t>
  </si>
  <si>
    <t>800 GiB</t>
  </si>
  <si>
    <t>192 GiB</t>
  </si>
  <si>
    <t>1,200 GiB</t>
  </si>
  <si>
    <t>256 GiB</t>
  </si>
  <si>
    <t>1,600 GiB</t>
  </si>
  <si>
    <t>384 GiB</t>
  </si>
  <si>
    <t>2,400 GiB</t>
  </si>
  <si>
    <t>SKU</t>
  </si>
  <si>
    <t>vCPU</t>
  </si>
  <si>
    <t>Memory</t>
  </si>
  <si>
    <t>Temp Storage</t>
  </si>
  <si>
    <t>PAYG - Hybrid</t>
  </si>
  <si>
    <t>1 Year RI - Hybrid</t>
  </si>
  <si>
    <t>3 Year RI - Hybrid</t>
  </si>
  <si>
    <t>Spot - Hybrid</t>
  </si>
  <si>
    <t>Value</t>
  </si>
  <si>
    <t>512 GiB</t>
  </si>
  <si>
    <t>768 GiB</t>
  </si>
  <si>
    <t>D2d v4</t>
  </si>
  <si>
    <t>75 GiB</t>
  </si>
  <si>
    <t>D4d v4</t>
  </si>
  <si>
    <t>150 GiB</t>
  </si>
  <si>
    <t>D8d v4</t>
  </si>
  <si>
    <t>300 GiB</t>
  </si>
  <si>
    <t>D16d v4</t>
  </si>
  <si>
    <t>600 GiB</t>
  </si>
  <si>
    <t>D32d v4</t>
  </si>
  <si>
    <t>D48d v4</t>
  </si>
  <si>
    <t>1,800 GiB</t>
  </si>
  <si>
    <t>D64d v4</t>
  </si>
  <si>
    <t>D2ds v4</t>
  </si>
  <si>
    <t>D4ds v4</t>
  </si>
  <si>
    <t>D8ds v4</t>
  </si>
  <si>
    <t>D16ds v4</t>
  </si>
  <si>
    <t>D32ds v4</t>
  </si>
  <si>
    <t>D48ds v4</t>
  </si>
  <si>
    <t>D64ds v4</t>
  </si>
  <si>
    <t>D2 v4</t>
  </si>
  <si>
    <t>N/A</t>
  </si>
  <si>
    <t>D4 v4</t>
  </si>
  <si>
    <t>D8 v4</t>
  </si>
  <si>
    <t>D16 v4</t>
  </si>
  <si>
    <t>D32 v4</t>
  </si>
  <si>
    <t>D48 v4</t>
  </si>
  <si>
    <t>D64 v4</t>
  </si>
  <si>
    <t>D2s v4</t>
  </si>
  <si>
    <t>D4s v4</t>
  </si>
  <si>
    <t>D8s v4</t>
  </si>
  <si>
    <t>D16s v4</t>
  </si>
  <si>
    <t>D32s v4</t>
  </si>
  <si>
    <t>D48s v4</t>
  </si>
  <si>
    <t>D64s v4</t>
  </si>
  <si>
    <t>D2 v3</t>
  </si>
  <si>
    <t>D4 v3</t>
  </si>
  <si>
    <t>D8 v3</t>
  </si>
  <si>
    <t>D16 v3</t>
  </si>
  <si>
    <t>D32 v3</t>
  </si>
  <si>
    <t>D48 v3</t>
  </si>
  <si>
    <t>D64 v3</t>
  </si>
  <si>
    <t>B1S</t>
  </si>
  <si>
    <t>1 GiB</t>
  </si>
  <si>
    <t>4 GiB</t>
  </si>
  <si>
    <t>~R 72.7921/month (~60%)</t>
  </si>
  <si>
    <t>B1MS</t>
  </si>
  <si>
    <t>2 GiB</t>
  </si>
  <si>
    <t>~R 145.0490/month (~60%)</t>
  </si>
  <si>
    <t>B2S</t>
  </si>
  <si>
    <t>~R 290.0980/month (~60%)</t>
  </si>
  <si>
    <t>B2MS</t>
  </si>
  <si>
    <t>~R 583.4073/month (~60%)</t>
  </si>
  <si>
    <t>B4MS</t>
  </si>
  <si>
    <t>~R 1,161.4622/month (~60%)</t>
  </si>
  <si>
    <t>B8MS</t>
  </si>
  <si>
    <t>~R 2,322.9243/month (~60%)</t>
  </si>
  <si>
    <t>B12MS</t>
  </si>
  <si>
    <t>48 GiB</t>
  </si>
  <si>
    <t>96 GiB</t>
  </si>
  <si>
    <t>~R 3,484.3864/month (~60%)</t>
  </si>
  <si>
    <t>B16MS</t>
  </si>
  <si>
    <t>~R 4,645.8485/month (~60%)</t>
  </si>
  <si>
    <t>B20MS</t>
  </si>
  <si>
    <t>80 GiB</t>
  </si>
  <si>
    <t>160 GiB</t>
  </si>
  <si>
    <t>~R 5,807.3106/month (~60%)</t>
  </si>
  <si>
    <t>A1 v2</t>
  </si>
  <si>
    <t>10 GiB</t>
  </si>
  <si>
    <t>~R 231.4093/month (~64%)</t>
  </si>
  <si>
    <t>A2 v2</t>
  </si>
  <si>
    <t>20 GiB</t>
  </si>
  <si>
    <t>~R 489.7142/month (~64%)</t>
  </si>
  <si>
    <t>A2m v2</t>
  </si>
  <si>
    <t>~R 638.5366/month (~64%)</t>
  </si>
  <si>
    <t>A4 v2</t>
  </si>
  <si>
    <t>40 GiB</t>
  </si>
  <si>
    <t>~R 1,022.6220/month (~64%)</t>
  </si>
  <si>
    <t>A4m v2</t>
  </si>
  <si>
    <t>~R 1,339.4950/month (~64%)</t>
  </si>
  <si>
    <t>A8 v2</t>
  </si>
  <si>
    <t>~R 2,141.2786/month (~64%)</t>
  </si>
  <si>
    <t>A8m v2</t>
  </si>
  <si>
    <t>~R 2,813.4279/month (~64%)</t>
  </si>
  <si>
    <t>~R 202.8545/month (~90%)</t>
  </si>
  <si>
    <t>~R 407.0604/month (~90%)</t>
  </si>
  <si>
    <t>~R 814.1208/month (~90%)</t>
  </si>
  <si>
    <t>~R 1,626.9034/month (~90%)</t>
  </si>
  <si>
    <t>~R 3,255.1582/month (~90%)</t>
  </si>
  <si>
    <t>~R 4,882.0749/month (~90%)</t>
  </si>
  <si>
    <t>~R 6,508.9783/month (~90%)</t>
  </si>
  <si>
    <t>~R 172.6137/month (~90%)</t>
  </si>
  <si>
    <t>~R 343.8892/month (~90%)</t>
  </si>
  <si>
    <t>~R 689.1164/month (~90%)</t>
  </si>
  <si>
    <t>~R 1,376.8947/month (~90%)</t>
  </si>
  <si>
    <t>~R 2,753.7893/month (~90%)</t>
  </si>
  <si>
    <t>~R 4,130.6839/month (~90%)</t>
  </si>
  <si>
    <t>~R 5,507.5785/month (~90%)</t>
  </si>
  <si>
    <t>~R 378.4520/month (~78%)</t>
  </si>
  <si>
    <t>~R 756.9040/month (~78%)</t>
  </si>
  <si>
    <t>~R 1,513.8080/month (~78%)</t>
  </si>
  <si>
    <t>~R 3,027.6026/month (~78%)</t>
  </si>
  <si>
    <t>~R 6,055.2052/month (~78%)</t>
  </si>
  <si>
    <t>~R 9,082.8212/month (~78%)</t>
  </si>
  <si>
    <t>~R 12,110.4237/month (~78%)</t>
  </si>
  <si>
    <t>D2s v3</t>
  </si>
  <si>
    <t>D4s v3</t>
  </si>
  <si>
    <t>D8s v3</t>
  </si>
  <si>
    <t>D16s v3</t>
  </si>
  <si>
    <t>D32s v3</t>
  </si>
  <si>
    <t>D48s v3</t>
  </si>
  <si>
    <t>D64s v3</t>
  </si>
  <si>
    <t>D1 v2</t>
  </si>
  <si>
    <t>3.5 GiB</t>
  </si>
  <si>
    <t>~R 206.2934/month (~80%)</t>
  </si>
  <si>
    <t>D2 v2</t>
  </si>
  <si>
    <t>7 GiB</t>
  </si>
  <si>
    <t>~R 411.5029/month (~80%)</t>
  </si>
  <si>
    <t>D3 v2</t>
  </si>
  <si>
    <t>14 GiB</t>
  </si>
  <si>
    <t>~R 825.6952/month (~80%)</t>
  </si>
  <si>
    <t>D4 v2</t>
  </si>
  <si>
    <t>28 GiB</t>
  </si>
  <si>
    <t>~R 1,651.3904/month (~80%)</t>
  </si>
  <si>
    <t>D5 v2</t>
  </si>
  <si>
    <t>56 GiB</t>
  </si>
  <si>
    <t>~R 3,300.0913/month (~80%)</t>
  </si>
  <si>
    <t>DS1 v2</t>
  </si>
  <si>
    <t>DS2 v2</t>
  </si>
  <si>
    <t>DS3 v2</t>
  </si>
  <si>
    <t>DS4 v2</t>
  </si>
  <si>
    <t>DS5 v2</t>
  </si>
  <si>
    <t>112 GiB</t>
  </si>
  <si>
    <t>F2s v2</t>
  </si>
  <si>
    <t>~R 354.8080/month (~77%)</t>
  </si>
  <si>
    <t>F4s v2</t>
  </si>
  <si>
    <t>~R 709.6293/month (~77%)</t>
  </si>
  <si>
    <t>F8s v2</t>
  </si>
  <si>
    <t>~R 1,419.2586/month (~77%)</t>
  </si>
  <si>
    <t>F16s v2</t>
  </si>
  <si>
    <t>~R 2,835.3994/month (~77%)</t>
  </si>
  <si>
    <t>F32s v2</t>
  </si>
  <si>
    <t>~R 5,670.7853/month (~77%)</t>
  </si>
  <si>
    <t>F48s v2</t>
  </si>
  <si>
    <t>~R 8,509.2890/month (~77%)</t>
  </si>
  <si>
    <t>F64s v2</t>
  </si>
  <si>
    <t>~R 11,344.6884/month (~77%)</t>
  </si>
  <si>
    <t>F72s v2</t>
  </si>
  <si>
    <t>144 GiB</t>
  </si>
  <si>
    <t>576 GiB</t>
  </si>
  <si>
    <t>~R 12,760.8291/month (~77%)</t>
  </si>
  <si>
    <t>F1</t>
  </si>
  <si>
    <t>~R 232.3192/month (~74%)</t>
  </si>
  <si>
    <t>F2</t>
  </si>
  <si>
    <t>~R 463.2468/month (~74%)</t>
  </si>
  <si>
    <t>F4</t>
  </si>
  <si>
    <t>~R 929.9726/month (~74%)</t>
  </si>
  <si>
    <t>F8</t>
  </si>
  <si>
    <t>~R 1,856.4661/month (~74%)</t>
  </si>
  <si>
    <t>F16</t>
  </si>
  <si>
    <t>~R 3,712.9322/month (~74%)</t>
  </si>
  <si>
    <t>F1s</t>
  </si>
  <si>
    <t>F2s</t>
  </si>
  <si>
    <t>F4s</t>
  </si>
  <si>
    <t>F8s</t>
  </si>
  <si>
    <t>F16s</t>
  </si>
  <si>
    <t>E2d v4</t>
  </si>
  <si>
    <t>~R 258.2514/month (~90%)</t>
  </si>
  <si>
    <t>E4d v4</t>
  </si>
  <si>
    <t>~R 516.5028/month (~90%)</t>
  </si>
  <si>
    <t>E8d v4</t>
  </si>
  <si>
    <t>~R 1,033.0055/month (~90%)</t>
  </si>
  <si>
    <t>E16d v4</t>
  </si>
  <si>
    <t>~R 2,066.0110/month (~90%)</t>
  </si>
  <si>
    <t>E20d v4</t>
  </si>
  <si>
    <t>750 GiB</t>
  </si>
  <si>
    <t>~R 2,582.5137/month (~90%)</t>
  </si>
  <si>
    <t>E32d v4</t>
  </si>
  <si>
    <t>E48d v4</t>
  </si>
  <si>
    <t>~R 6,196.6948/month (~90%)</t>
  </si>
  <si>
    <t>E64d v4</t>
  </si>
  <si>
    <t>504 GiB</t>
  </si>
  <si>
    <t>~R 8,262.7058/month (~90%)</t>
  </si>
  <si>
    <t>E2ds v4</t>
  </si>
  <si>
    <t>E4ds v4</t>
  </si>
  <si>
    <t>E8ds v4</t>
  </si>
  <si>
    <t>E16ds v4</t>
  </si>
  <si>
    <t>E20ds v4</t>
  </si>
  <si>
    <t>E32ds v4</t>
  </si>
  <si>
    <t>E48ds v4</t>
  </si>
  <si>
    <t>E64ds v4</t>
  </si>
  <si>
    <t>E80ids v4 1</t>
  </si>
  <si>
    <t>~R 10,327.3787/month (~90%)</t>
  </si>
  <si>
    <t>E2 v4</t>
  </si>
  <si>
    <t>~R 227.7162/month (~90%)</t>
  </si>
  <si>
    <t>E4 v4</t>
  </si>
  <si>
    <t>~R 455.4457/month (~90%)</t>
  </si>
  <si>
    <t>E8 v4</t>
  </si>
  <si>
    <t>~R 909.5266/month (~90%)</t>
  </si>
  <si>
    <t>E16 v4</t>
  </si>
  <si>
    <t>~R 1,820.4180/month (~90%)</t>
  </si>
  <si>
    <t>E32 v4</t>
  </si>
  <si>
    <t>~R 3,639.4844/month (~90%)</t>
  </si>
  <si>
    <t>E48 v4</t>
  </si>
  <si>
    <t>~R 5,459.8890/month (~90%)</t>
  </si>
  <si>
    <t>E64 v4</t>
  </si>
  <si>
    <t>~R 7,280.3069/month (~90%)</t>
  </si>
  <si>
    <t>E2s v4</t>
  </si>
  <si>
    <t>E4s v4</t>
  </si>
  <si>
    <t>E8s v4</t>
  </si>
  <si>
    <t>E16s v4</t>
  </si>
  <si>
    <t>E20s v4</t>
  </si>
  <si>
    <t>~R 2,274.5122/month (~90%)</t>
  </si>
  <si>
    <t>E32s v4</t>
  </si>
  <si>
    <t>E48s v4</t>
  </si>
  <si>
    <t>E64s v4</t>
  </si>
  <si>
    <t>E80is v4 1</t>
  </si>
  <si>
    <t>~R 9,100.7248/month (~90%)</t>
  </si>
  <si>
    <t>E2 v3</t>
  </si>
  <si>
    <t>~R 224.7992/month (~90%)</t>
  </si>
  <si>
    <t>E4 v3</t>
  </si>
  <si>
    <t>~R 449.5983/month (~90%)</t>
  </si>
  <si>
    <t>E8 v3</t>
  </si>
  <si>
    <t>~R 899.1965/month (~90%)</t>
  </si>
  <si>
    <t>E16 v3</t>
  </si>
  <si>
    <t>~R 1,798.3930/month (~90%)</t>
  </si>
  <si>
    <t>E20 v3</t>
  </si>
  <si>
    <t>~R 2,247.9912/month (~90%)</t>
  </si>
  <si>
    <t>E32 v3</t>
  </si>
  <si>
    <t>~R 3,596.7860/month (~90%)</t>
  </si>
  <si>
    <t>E48 v3</t>
  </si>
  <si>
    <t>~R 5,395.1789/month (~90%)</t>
  </si>
  <si>
    <t>E64i v3 1</t>
  </si>
  <si>
    <t>432 GiB</t>
  </si>
  <si>
    <t>~R 6,507.1317/month (~90%)</t>
  </si>
  <si>
    <t>E64 v3</t>
  </si>
  <si>
    <t>E2s v3</t>
  </si>
  <si>
    <t>E4s v3</t>
  </si>
  <si>
    <t>E8s v3</t>
  </si>
  <si>
    <t>E16s v3</t>
  </si>
  <si>
    <t>E20s v3</t>
  </si>
  <si>
    <t>320 GiB</t>
  </si>
  <si>
    <t>E32s v3</t>
  </si>
  <si>
    <t>E48s v3</t>
  </si>
  <si>
    <t>E64is v3 1</t>
  </si>
  <si>
    <t>864 GiB</t>
  </si>
  <si>
    <t>E64s v3</t>
  </si>
  <si>
    <t>D11 v2</t>
  </si>
  <si>
    <t>~R 280.1961/month (~90%)</t>
  </si>
  <si>
    <t>D12 v2</t>
  </si>
  <si>
    <t>~R 561.7971/month (~90%)</t>
  </si>
  <si>
    <t>D13 v2</t>
  </si>
  <si>
    <t>~R 1,122.1892/month (~90%)</t>
  </si>
  <si>
    <t>D14 v2</t>
  </si>
  <si>
    <t>~R 2,245.7700/month (~90%)</t>
  </si>
  <si>
    <t>D15i v2 1</t>
  </si>
  <si>
    <t>140 GiB</t>
  </si>
  <si>
    <t>1,000 GiB</t>
  </si>
  <si>
    <t>~R 2,806.1621/month (~90%)</t>
  </si>
  <si>
    <t>D15 v2</t>
  </si>
  <si>
    <t>DS11 v2</t>
  </si>
  <si>
    <t>DS12 v2</t>
  </si>
  <si>
    <t>DS13 v2</t>
  </si>
  <si>
    <t>DS14 v2</t>
  </si>
  <si>
    <t>224 GiB</t>
  </si>
  <si>
    <t>DS15i v2 1</t>
  </si>
  <si>
    <t>280 GiB</t>
  </si>
  <si>
    <t>DS15 v2</t>
  </si>
  <si>
    <t>SKU_Constructed</t>
  </si>
  <si>
    <t>For Pasting</t>
  </si>
  <si>
    <t>Dons</t>
  </si>
  <si>
    <t>Navigation Menu</t>
  </si>
  <si>
    <t>Standard_E16s_v4</t>
  </si>
  <si>
    <t>Standard_E4s_v4</t>
  </si>
  <si>
    <t>Standard_E8s_v4</t>
  </si>
  <si>
    <t>Standard_E2s_v4</t>
  </si>
  <si>
    <t>6</t>
  </si>
  <si>
    <t>Standard_F1</t>
  </si>
  <si>
    <t>[172.17.4.70,172.17.1.99];</t>
  </si>
  <si>
    <t>Standard_F32s_v2</t>
  </si>
  <si>
    <t>Standard_D16_v3</t>
  </si>
  <si>
    <t>Standard_E32_v3</t>
  </si>
  <si>
    <t>Standard_M64ls</t>
  </si>
  <si>
    <t>[00:15:5d:02:36:8d];</t>
  </si>
  <si>
    <t>Yes</t>
  </si>
  <si>
    <t>No</t>
  </si>
  <si>
    <t>Total Cost - Don</t>
  </si>
  <si>
    <t>Reserved Instance</t>
  </si>
  <si>
    <t>Don's Recommendation</t>
  </si>
  <si>
    <t>Reserved Instances</t>
  </si>
  <si>
    <t>1 Year</t>
  </si>
  <si>
    <t>3 Year</t>
  </si>
  <si>
    <t>Yes/No</t>
  </si>
  <si>
    <t>Ready for Azure</t>
  </si>
  <si>
    <t>SKU Recommended - Azure (PAYG)</t>
  </si>
  <si>
    <t>SKU Recommended - Don (PAYG)</t>
  </si>
  <si>
    <t>Pay-as-you-Go</t>
  </si>
  <si>
    <t>1 Year Reserved Instance</t>
  </si>
  <si>
    <t>3 Year Reserved Instance</t>
  </si>
  <si>
    <t>Monthly Total</t>
  </si>
  <si>
    <t>ROE</t>
  </si>
  <si>
    <t>Total Assessed VMs</t>
  </si>
  <si>
    <t>VM Assessment</t>
  </si>
  <si>
    <t>Assessment Type</t>
  </si>
  <si>
    <t>All</t>
  </si>
  <si>
    <t>Machines Ready with Conditions</t>
  </si>
  <si>
    <t>Machines Ready for Azure</t>
  </si>
  <si>
    <t>Total Monthly Cost (USD)</t>
  </si>
  <si>
    <t>Compute Monthly Cost (USD)</t>
  </si>
  <si>
    <t>Disk Monthly Cost (USD)</t>
  </si>
  <si>
    <t>Midrand IP</t>
  </si>
  <si>
    <t>Going to Azure</t>
  </si>
  <si>
    <t>Compute</t>
  </si>
  <si>
    <t>Disk</t>
  </si>
  <si>
    <t>1 Year RI</t>
  </si>
  <si>
    <t>3 Year RI</t>
  </si>
  <si>
    <t>PAYG</t>
  </si>
  <si>
    <t>M8-2ms</t>
  </si>
  <si>
    <t>219 GiB</t>
  </si>
  <si>
    <t>M8-4ms</t>
  </si>
  <si>
    <t>M8ms</t>
  </si>
  <si>
    <t>M32-8ms</t>
  </si>
  <si>
    <t>875 GiB</t>
  </si>
  <si>
    <t>1,024 GiB</t>
  </si>
  <si>
    <t>M16ms</t>
  </si>
  <si>
    <t>438 GiB</t>
  </si>
  <si>
    <t>M32-16ms</t>
  </si>
  <si>
    <t>M32ts</t>
  </si>
  <si>
    <t>M32ls</t>
  </si>
  <si>
    <t>M32ms</t>
  </si>
  <si>
    <t>M64ls</t>
  </si>
  <si>
    <t>2,048 GiB</t>
  </si>
  <si>
    <t>M64s</t>
  </si>
  <si>
    <t>M64 1</t>
  </si>
  <si>
    <t>7,168 GiB</t>
  </si>
  <si>
    <t>M64ms</t>
  </si>
  <si>
    <t>1,792 GiB</t>
  </si>
  <si>
    <t>M64m 1</t>
  </si>
  <si>
    <t>M128s</t>
  </si>
  <si>
    <t>4,096 GiB</t>
  </si>
  <si>
    <t>M128 1</t>
  </si>
  <si>
    <t>14,336 GiB</t>
  </si>
  <si>
    <t>M128ms</t>
  </si>
  <si>
    <t>3,892 GiB</t>
  </si>
  <si>
    <t>M128m 1</t>
  </si>
  <si>
    <t>Purchasing Option Chosen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</si>
</sst>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_-[$R-1C09]* #,##0.00_-;\-[$R-1C09]* #,##0.00_-;_-[$R-1C09]* &quot;-&quot;??_-;_-@_-"/>
    <numFmt numFmtId="166" formatCode="_-[$$-409]* #,##0.00_ ;_-[$$-409]* \-#,##0.00\ ;_-[$$-409]* &quot;-&quot;??_ ;_-@_ "/>
  </numFmts>
  <fonts count="13" x14ac:knownFonts="1">
    <font>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1"/>
      <name val="Segoe UI Light"/>
      <family val="2"/>
    </font>
    <font>
      <sz val="11"/>
      <name val="Segoe UI Light"/>
      <family val="2"/>
    </font>
    <font>
      <b/>
      <sz val="11"/>
      <name val="Calibri"/>
      <family val="2"/>
      <scheme val="minor"/>
    </font>
    <font>
      <sz val="11"/>
      <name val="Calibri"/>
      <family val="2"/>
      <scheme val="minor"/>
    </font>
    <font>
      <b/>
      <sz val="12"/>
      <color theme="0"/>
      <name val="Calibri"/>
      <family val="2"/>
      <scheme val="minor"/>
    </font>
    <font>
      <b/>
      <sz val="14"/>
      <color theme="0"/>
      <name val="Calibri"/>
      <family val="2"/>
      <scheme val="minor"/>
    </font>
    <font>
      <b/>
      <sz val="12"/>
      <color theme="4" tint="0.39997558519241921"/>
      <name val="Calibri"/>
      <family val="2"/>
      <scheme val="minor"/>
    </font>
    <font>
      <sz val="8"/>
      <name val="Calibri"/>
      <family val="2"/>
      <scheme val="minor"/>
    </font>
    <font>
      <sz val="11"/>
      <color theme="1" tint="0.34998626667073579"/>
      <name val="Calibri"/>
      <family val="2"/>
      <scheme val="minor"/>
    </font>
  </fonts>
  <fills count="26">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9"/>
      </patternFill>
    </fill>
    <fill>
      <patternFill patternType="solid">
        <fgColor rgb="FFDDEBF7"/>
      </patternFill>
    </fill>
    <fill>
      <patternFill patternType="solid">
        <fgColor rgb="FFC00000"/>
        <bgColor indexed="64"/>
      </patternFill>
    </fill>
    <fill>
      <patternFill patternType="solid">
        <fgColor rgb="FF69BE28"/>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3"/>
        <bgColor indexed="64"/>
      </patternFill>
    </fill>
    <fill>
      <patternFill patternType="solid">
        <fgColor theme="1" tint="0.249977111117893"/>
        <bgColor indexed="64"/>
      </patternFill>
    </fill>
    <fill>
      <patternFill patternType="solid">
        <fgColor theme="9"/>
        <bgColor indexed="64"/>
      </patternFill>
    </fill>
    <fill>
      <patternFill patternType="solid">
        <fgColor theme="1"/>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s>
  <cellStyleXfs count="6">
    <xf numFmtId="0" fontId="0" fillId="0" borderId="0"/>
    <xf numFmtId="0" fontId="1" fillId="2" borderId="1" applyNumberFormat="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cellStyleXfs>
  <cellXfs count="53">
    <xf numFmtId="0" fontId="0" fillId="0" borderId="0" xfId="0"/>
    <xf numFmtId="0" fontId="3" fillId="6" borderId="0" xfId="5"/>
    <xf numFmtId="0" fontId="3" fillId="4" borderId="0" xfId="3"/>
    <xf numFmtId="0" fontId="4" fillId="7" borderId="0" xfId="0" applyFont="1" applyFill="1" applyAlignment="1">
      <alignment vertical="top" wrapText="1"/>
    </xf>
    <xf numFmtId="164" fontId="4" fillId="7" borderId="0" xfId="0" applyNumberFormat="1" applyFont="1" applyFill="1" applyAlignment="1">
      <alignment horizontal="left" vertical="top"/>
    </xf>
    <xf numFmtId="0" fontId="5" fillId="0" borderId="0" xfId="0" applyFont="1" applyAlignment="1">
      <alignment vertical="top" wrapText="1"/>
    </xf>
    <xf numFmtId="164" fontId="5" fillId="0" borderId="0" xfId="0" applyNumberFormat="1" applyFont="1" applyAlignment="1">
      <alignment horizontal="left" vertical="top"/>
    </xf>
    <xf numFmtId="0" fontId="4" fillId="0" borderId="0" xfId="0" applyFont="1" applyAlignment="1">
      <alignment vertical="top" wrapText="1"/>
    </xf>
    <xf numFmtId="164" fontId="4" fillId="0" borderId="0" xfId="0" applyNumberFormat="1" applyFont="1" applyAlignment="1">
      <alignment horizontal="left" vertical="top"/>
    </xf>
    <xf numFmtId="0" fontId="4" fillId="0" borderId="2" xfId="0" applyFont="1" applyBorder="1" applyAlignment="1">
      <alignment vertical="top" wrapText="1"/>
    </xf>
    <xf numFmtId="164" fontId="4" fillId="0" borderId="2" xfId="0" applyNumberFormat="1" applyFont="1" applyBorder="1" applyAlignment="1">
      <alignment horizontal="left" vertical="top"/>
    </xf>
    <xf numFmtId="0" fontId="3" fillId="3" borderId="0" xfId="2"/>
    <xf numFmtId="0" fontId="3" fillId="6" borderId="0" xfId="5" applyAlignment="1">
      <alignment horizontal="center"/>
    </xf>
    <xf numFmtId="0" fontId="0" fillId="0" borderId="0" xfId="0" applyAlignment="1">
      <alignment horizontal="center"/>
    </xf>
    <xf numFmtId="0" fontId="2" fillId="8" borderId="0" xfId="0" applyFont="1" applyFill="1" applyAlignment="1">
      <alignment horizontal="center"/>
    </xf>
    <xf numFmtId="0" fontId="0" fillId="0" borderId="0" xfId="0" applyNumberFormat="1"/>
    <xf numFmtId="165" fontId="0" fillId="0" borderId="0" xfId="0" applyNumberFormat="1"/>
    <xf numFmtId="0" fontId="2" fillId="9" borderId="0" xfId="0" applyFont="1" applyFill="1" applyAlignment="1">
      <alignment horizontal="left"/>
    </xf>
    <xf numFmtId="0" fontId="0" fillId="10" borderId="0" xfId="0" applyFill="1"/>
    <xf numFmtId="166" fontId="0" fillId="0" borderId="0" xfId="0" applyNumberFormat="1"/>
    <xf numFmtId="0" fontId="0" fillId="11" borderId="0" xfId="0" applyFill="1"/>
    <xf numFmtId="0" fontId="0" fillId="12" borderId="0" xfId="0" applyFill="1"/>
    <xf numFmtId="166" fontId="0" fillId="13" borderId="0" xfId="0" applyNumberFormat="1" applyFill="1"/>
    <xf numFmtId="166" fontId="0" fillId="14" borderId="0" xfId="0" applyNumberFormat="1" applyFill="1"/>
    <xf numFmtId="0" fontId="0" fillId="14" borderId="0" xfId="0" applyFill="1"/>
    <xf numFmtId="0" fontId="0" fillId="15" borderId="0" xfId="0" applyFill="1"/>
    <xf numFmtId="0" fontId="0" fillId="16" borderId="0" xfId="0" applyFill="1"/>
    <xf numFmtId="0" fontId="6" fillId="0" borderId="0" xfId="0" applyFont="1" applyFill="1" applyAlignment="1">
      <alignment horizontal="center"/>
    </xf>
    <xf numFmtId="0" fontId="0" fillId="17" borderId="0" xfId="0" applyFill="1"/>
    <xf numFmtId="0" fontId="0" fillId="17" borderId="0" xfId="0" applyFill="1" applyAlignment="1">
      <alignment horizontal="center"/>
    </xf>
    <xf numFmtId="0" fontId="2" fillId="19" borderId="1" xfId="1" applyFont="1" applyFill="1" applyAlignment="1">
      <alignment horizontal="center"/>
    </xf>
    <xf numFmtId="0" fontId="2" fillId="21" borderId="0" xfId="5" applyFont="1" applyFill="1" applyAlignment="1">
      <alignment horizontal="left"/>
    </xf>
    <xf numFmtId="0" fontId="7" fillId="0" borderId="0" xfId="0" applyFont="1" applyFill="1" applyAlignment="1">
      <alignment horizontal="center"/>
    </xf>
    <xf numFmtId="0" fontId="3" fillId="22" borderId="0" xfId="2" applyFill="1"/>
    <xf numFmtId="0" fontId="2" fillId="17" borderId="0" xfId="0" applyFont="1" applyFill="1" applyAlignment="1">
      <alignment horizontal="center"/>
    </xf>
    <xf numFmtId="166" fontId="8" fillId="17" borderId="0" xfId="0" applyNumberFormat="1" applyFont="1" applyFill="1" applyAlignment="1">
      <alignment horizontal="center"/>
    </xf>
    <xf numFmtId="0" fontId="2" fillId="21" borderId="0" xfId="5" applyFont="1" applyFill="1" applyAlignment="1">
      <alignment horizontal="right"/>
    </xf>
    <xf numFmtId="0" fontId="2" fillId="18" borderId="0" xfId="0" applyFont="1" applyFill="1" applyAlignment="1">
      <alignment horizontal="center"/>
    </xf>
    <xf numFmtId="165" fontId="8" fillId="17" borderId="0" xfId="0" applyNumberFormat="1" applyFont="1" applyFill="1" applyAlignment="1">
      <alignment horizontal="center"/>
    </xf>
    <xf numFmtId="0" fontId="0" fillId="23" borderId="0" xfId="0" applyFill="1"/>
    <xf numFmtId="0" fontId="3" fillId="24" borderId="0" xfId="0" applyFont="1" applyFill="1"/>
    <xf numFmtId="0" fontId="9" fillId="6" borderId="0" xfId="5" applyFont="1" applyAlignment="1">
      <alignment horizontal="center"/>
    </xf>
    <xf numFmtId="0" fontId="3" fillId="5" borderId="0" xfId="4"/>
    <xf numFmtId="0" fontId="0" fillId="25" borderId="0" xfId="0" applyFill="1"/>
    <xf numFmtId="0" fontId="10" fillId="25" borderId="0" xfId="0" applyFont="1" applyFill="1"/>
    <xf numFmtId="0" fontId="8" fillId="25" borderId="0" xfId="0" applyFont="1" applyFill="1" applyAlignment="1">
      <alignment horizontal="right"/>
    </xf>
    <xf numFmtId="166" fontId="8" fillId="25" borderId="0" xfId="0" applyNumberFormat="1" applyFont="1" applyFill="1" applyAlignment="1">
      <alignment horizontal="right"/>
    </xf>
    <xf numFmtId="0" fontId="12" fillId="17" borderId="0" xfId="0" applyFont="1" applyFill="1" applyAlignment="1">
      <alignment horizontal="center"/>
    </xf>
    <xf numFmtId="166" fontId="12" fillId="17" borderId="0" xfId="0" applyNumberFormat="1" applyFont="1" applyFill="1" applyAlignment="1">
      <alignment horizontal="center"/>
    </xf>
    <xf numFmtId="0" fontId="2" fillId="20" borderId="0" xfId="0" applyFont="1" applyFill="1" applyAlignment="1">
      <alignment horizontal="center"/>
    </xf>
    <xf numFmtId="0" fontId="2" fillId="19" borderId="0" xfId="0" applyFont="1" applyFill="1" applyAlignment="1">
      <alignment horizontal="center"/>
    </xf>
    <xf numFmtId="0" fontId="2" fillId="18" borderId="0" xfId="0" applyFont="1" applyFill="1" applyAlignment="1">
      <alignment horizontal="center"/>
    </xf>
    <xf numFmtId="0" fontId="9" fillId="6" borderId="0" xfId="5" applyFont="1" applyAlignment="1">
      <alignment horizontal="center"/>
    </xf>
  </cellXfs>
  <cellStyles count="6">
    <cellStyle name="Accent1" xfId="2" builtinId="29"/>
    <cellStyle name="Accent2" xfId="3" builtinId="33"/>
    <cellStyle name="Accent4" xfId="4" builtinId="41"/>
    <cellStyle name="Accent6" xfId="5" builtinId="49"/>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Azure VM Readiness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doughnutChart>
        <c:varyColors val="1"/>
        <c:ser>
          <c:idx val="0"/>
          <c:order val="0"/>
          <c:spPr>
            <a:solidFill>
              <a:schemeClr val="accent2"/>
            </a:solidFill>
          </c:spPr>
          <c:dPt>
            <c:idx val="0"/>
            <c:bubble3D val="0"/>
            <c:spPr>
              <a:solidFill>
                <a:schemeClr val="accent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6F-488E-9A83-1896E917D23A}"/>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06F-488E-9A83-1896E917D23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Summary!$B$8:$B$9</c:f>
              <c:strCache>
                <c:ptCount val="2"/>
                <c:pt idx="0">
                  <c:v>Machines Ready with Conditions</c:v>
                </c:pt>
                <c:pt idx="1">
                  <c:v>Machines Ready for Azure</c:v>
                </c:pt>
              </c:strCache>
            </c:strRef>
          </c:cat>
          <c:val>
            <c:numRef>
              <c:f>Summary!$C$8:$C$9</c:f>
              <c:numCache>
                <c:formatCode>General</c:formatCode>
                <c:ptCount val="2"/>
                <c:pt idx="0">
                  <c:v>44</c:v>
                </c:pt>
                <c:pt idx="1">
                  <c:v>189</c:v>
                </c:pt>
              </c:numCache>
            </c:numRef>
          </c:val>
          <c:extLst>
            <c:ext xmlns:c16="http://schemas.microsoft.com/office/drawing/2014/chart" uri="{C3380CC4-5D6E-409C-BE32-E72D297353CC}">
              <c16:uniqueId val="{00000000-E06F-488E-9A83-1896E917D23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GB"/>
              <a:t>Monthly Cost Estimates (USD)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ofPieChart>
        <c:ofPieType val="bar"/>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0F-4701-BF20-8270A7C1F5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0F-4701-BF20-8270A7C1F5D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B0F-4701-BF20-8270A7C1F5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Summary!$B$12:$B$13</c:f>
              <c:strCache>
                <c:ptCount val="2"/>
                <c:pt idx="0">
                  <c:v>Compute Monthly Cost (USD)</c:v>
                </c:pt>
                <c:pt idx="1">
                  <c:v>Disk Monthly Cost (USD)</c:v>
                </c:pt>
              </c:strCache>
            </c:strRef>
          </c:cat>
          <c:val>
            <c:numRef>
              <c:f>Summary!$C$12:$C$13</c:f>
              <c:numCache>
                <c:formatCode>_-[$$-409]* #,##0.00_ ;_-[$$-409]* \-#,##0.00\ ;_-[$$-409]* "-"??_ ;_-@_ </c:formatCode>
                <c:ptCount val="2"/>
                <c:pt idx="0">
                  <c:v>29589.270000000004</c:v>
                </c:pt>
                <c:pt idx="1">
                  <c:v>4616.5899999999929</c:v>
                </c:pt>
              </c:numCache>
            </c:numRef>
          </c:val>
          <c:extLst>
            <c:ext xmlns:c16="http://schemas.microsoft.com/office/drawing/2014/chart" uri="{C3380CC4-5D6E-409C-BE32-E72D297353CC}">
              <c16:uniqueId val="{00000000-F102-4732-9F11-CF2F410ECAD1}"/>
            </c:ext>
          </c:extLst>
        </c:ser>
        <c:dLbls>
          <c:dLblPos val="bestFit"/>
          <c:showLegendKey val="0"/>
          <c:showVal val="1"/>
          <c:showCatName val="1"/>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sz="1800" b="1" i="0" u="none" strike="noStrike" cap="none" baseline="0">
                <a:effectLst/>
              </a:rPr>
              <a:t>Estimates By Type</a:t>
            </a:r>
            <a:endParaRPr lang="en-GB" b="1" cap="none" baseline="0"/>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543970599575845E-2"/>
          <c:y val="0.14499150041477976"/>
          <c:w val="0.8927848208836987"/>
          <c:h val="0.77487631403587509"/>
        </c:manualLayout>
      </c:layout>
      <c:bar3DChart>
        <c:barDir val="col"/>
        <c:grouping val="standar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Summary!$B$14:$B$16</c:f>
              <c:strCache>
                <c:ptCount val="3"/>
                <c:pt idx="0">
                  <c:v>Pay-as-you-Go</c:v>
                </c:pt>
                <c:pt idx="1">
                  <c:v>1 Year RI</c:v>
                </c:pt>
                <c:pt idx="2">
                  <c:v>3 Year RI</c:v>
                </c:pt>
              </c:strCache>
            </c:strRef>
          </c:cat>
          <c:val>
            <c:numRef>
              <c:f>Summary!$C$14:$C$16</c:f>
              <c:numCache>
                <c:formatCode>_-[$$-409]* #,##0.00_ ;_-[$$-409]* \-#,##0.00\ ;_-[$$-409]* "-"??_ ;_-@_ </c:formatCode>
                <c:ptCount val="3"/>
                <c:pt idx="0">
                  <c:v>49517.432999999925</c:v>
                </c:pt>
                <c:pt idx="1">
                  <c:v>34205.86</c:v>
                </c:pt>
                <c:pt idx="2">
                  <c:v>29114.770000000019</c:v>
                </c:pt>
              </c:numCache>
            </c:numRef>
          </c:val>
          <c:extLst>
            <c:ext xmlns:c16="http://schemas.microsoft.com/office/drawing/2014/chart" uri="{C3380CC4-5D6E-409C-BE32-E72D297353CC}">
              <c16:uniqueId val="{00000000-DBAD-4755-8D39-A6889489235C}"/>
            </c:ext>
          </c:extLst>
        </c:ser>
        <c:dLbls>
          <c:showLegendKey val="0"/>
          <c:showVal val="1"/>
          <c:showCatName val="0"/>
          <c:showSerName val="0"/>
          <c:showPercent val="0"/>
          <c:showBubbleSize val="0"/>
        </c:dLbls>
        <c:gapWidth val="84"/>
        <c:gapDepth val="53"/>
        <c:shape val="box"/>
        <c:axId val="717330848"/>
        <c:axId val="2094924432"/>
        <c:axId val="2145494656"/>
      </c:bar3DChart>
      <c:catAx>
        <c:axId val="7173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4924432"/>
        <c:crosses val="autoZero"/>
        <c:auto val="1"/>
        <c:lblAlgn val="ctr"/>
        <c:lblOffset val="100"/>
        <c:noMultiLvlLbl val="0"/>
      </c:catAx>
      <c:valAx>
        <c:axId val="2094924432"/>
        <c:scaling>
          <c:orientation val="minMax"/>
        </c:scaling>
        <c:delete val="1"/>
        <c:axPos val="l"/>
        <c:numFmt formatCode="_-[$$-409]* #,##0.00_ ;_-[$$-409]* \-#,##0.00\ ;_-[$$-409]* &quot;-&quot;??_ ;_-@_ " sourceLinked="1"/>
        <c:majorTickMark val="out"/>
        <c:minorTickMark val="none"/>
        <c:tickLblPos val="nextTo"/>
        <c:crossAx val="717330848"/>
        <c:crosses val="autoZero"/>
        <c:crossBetween val="between"/>
      </c:valAx>
      <c:serAx>
        <c:axId val="21454946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49244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2.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3.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4.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5.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6.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7.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8.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_rels/drawing9.xml.rels><?xml version="1.0" encoding="UTF-8" standalone="yes"?>
<Relationships xmlns="http://schemas.openxmlformats.org/package/2006/relationships"><Relationship Id="rId8" Type="http://schemas.openxmlformats.org/officeDocument/2006/relationships/hyperlink" Target="#'Previous Quote - Before Migrate'!A1"/><Relationship Id="rId3" Type="http://schemas.openxmlformats.org/officeDocument/2006/relationships/hyperlink" Target="#'Azure 1 Year Export - VMs'!A1"/><Relationship Id="rId7" Type="http://schemas.openxmlformats.org/officeDocument/2006/relationships/hyperlink" Target="#'Werners Midrand List'!A1"/><Relationship Id="rId2" Type="http://schemas.openxmlformats.org/officeDocument/2006/relationships/hyperlink" Target="#'Midrand High-Level'!A1"/><Relationship Id="rId1" Type="http://schemas.openxmlformats.org/officeDocument/2006/relationships/hyperlink" Target="#Summary!A1"/><Relationship Id="rId6" Type="http://schemas.openxmlformats.org/officeDocument/2006/relationships/hyperlink" Target="#'Azure 3 Year Export - Disks'!A1"/><Relationship Id="rId5" Type="http://schemas.openxmlformats.org/officeDocument/2006/relationships/hyperlink" Target="#'Azure 3 Year Export - VMs'!A1"/><Relationship Id="rId10" Type="http://schemas.openxmlformats.org/officeDocument/2006/relationships/hyperlink" Target="#'SA - VM Costs (ZAR)'!A1"/><Relationship Id="rId4" Type="http://schemas.openxmlformats.org/officeDocument/2006/relationships/hyperlink" Target="#'Azure 1 Year Export - Disks'!A1"/><Relationship Id="rId9" Type="http://schemas.openxmlformats.org/officeDocument/2006/relationships/hyperlink" Target="#'SA - VM Costs (USD)'!A1"/></Relationships>
</file>

<file path=xl/drawings/drawing1.xml><?xml version="1.0" encoding="utf-8"?>
<xdr:wsDr xmlns:xdr="http://schemas.openxmlformats.org/drawingml/2006/spreadsheetDrawing" xmlns:a="http://schemas.openxmlformats.org/drawingml/2006/main">
  <xdr:twoCellAnchor editAs="oneCell">
    <xdr:from>
      <xdr:col>15</xdr:col>
      <xdr:colOff>1647825</xdr:colOff>
      <xdr:row>1</xdr:row>
      <xdr:rowOff>19050</xdr:rowOff>
    </xdr:from>
    <xdr:to>
      <xdr:col>16</xdr:col>
      <xdr:colOff>390525</xdr:colOff>
      <xdr:row>5</xdr:row>
      <xdr:rowOff>126798</xdr:rowOff>
    </xdr:to>
    <xdr:pic>
      <xdr:nvPicPr>
        <xdr:cNvPr id="7" name="Picture 6">
          <a:extLst>
            <a:ext uri="{FF2B5EF4-FFF2-40B4-BE49-F238E27FC236}">
              <a16:creationId xmlns:a16="http://schemas.microsoft.com/office/drawing/2014/main" id="{E126BC8D-7CE4-449E-AFA7-47CAFAFECDC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474" t="19403" r="16592" b="18408"/>
        <a:stretch/>
      </xdr:blipFill>
      <xdr:spPr>
        <a:xfrm>
          <a:off x="12954000" y="209550"/>
          <a:ext cx="981075" cy="869748"/>
        </a:xfrm>
        <a:prstGeom prst="rect">
          <a:avLst/>
        </a:prstGeom>
      </xdr:spPr>
    </xdr:pic>
    <xdr:clientData/>
  </xdr:twoCellAnchor>
  <xdr:twoCellAnchor>
    <xdr:from>
      <xdr:col>5</xdr:col>
      <xdr:colOff>581025</xdr:colOff>
      <xdr:row>1</xdr:row>
      <xdr:rowOff>66676</xdr:rowOff>
    </xdr:from>
    <xdr:to>
      <xdr:col>15</xdr:col>
      <xdr:colOff>1123950</xdr:colOff>
      <xdr:row>6</xdr:row>
      <xdr:rowOff>47626</xdr:rowOff>
    </xdr:to>
    <xdr:sp macro="" textlink="">
      <xdr:nvSpPr>
        <xdr:cNvPr id="8" name="TextBox 7">
          <a:extLst>
            <a:ext uri="{FF2B5EF4-FFF2-40B4-BE49-F238E27FC236}">
              <a16:creationId xmlns:a16="http://schemas.microsoft.com/office/drawing/2014/main" id="{8706A0C2-675D-4D00-847A-861C29542577}"/>
            </a:ext>
          </a:extLst>
        </xdr:cNvPr>
        <xdr:cNvSpPr txBox="1"/>
      </xdr:nvSpPr>
      <xdr:spPr>
        <a:xfrm>
          <a:off x="5181600" y="257176"/>
          <a:ext cx="6638925"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solidFill>
                <a:schemeClr val="accent6"/>
              </a:solidFill>
            </a:rPr>
            <a:t>Azure Migrate Assessment</a:t>
          </a:r>
        </a:p>
      </xdr:txBody>
    </xdr:sp>
    <xdr:clientData/>
  </xdr:twoCellAnchor>
  <xdr:twoCellAnchor editAs="oneCell">
    <xdr:from>
      <xdr:col>18</xdr:col>
      <xdr:colOff>218641</xdr:colOff>
      <xdr:row>1</xdr:row>
      <xdr:rowOff>82541</xdr:rowOff>
    </xdr:from>
    <xdr:to>
      <xdr:col>25</xdr:col>
      <xdr:colOff>159684</xdr:colOff>
      <xdr:row>5</xdr:row>
      <xdr:rowOff>76201</xdr:rowOff>
    </xdr:to>
    <xdr:pic>
      <xdr:nvPicPr>
        <xdr:cNvPr id="10" name="Picture 9">
          <a:extLst>
            <a:ext uri="{FF2B5EF4-FFF2-40B4-BE49-F238E27FC236}">
              <a16:creationId xmlns:a16="http://schemas.microsoft.com/office/drawing/2014/main" id="{A9A26605-EF10-4EF0-A86F-D54E927C2E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01366" y="273041"/>
          <a:ext cx="4208243" cy="755660"/>
        </a:xfrm>
        <a:prstGeom prst="rect">
          <a:avLst/>
        </a:prstGeom>
      </xdr:spPr>
    </xdr:pic>
    <xdr:clientData/>
  </xdr:twoCellAnchor>
  <xdr:twoCellAnchor>
    <xdr:from>
      <xdr:col>1</xdr:col>
      <xdr:colOff>323849</xdr:colOff>
      <xdr:row>17</xdr:row>
      <xdr:rowOff>180975</xdr:rowOff>
    </xdr:from>
    <xdr:to>
      <xdr:col>6</xdr:col>
      <xdr:colOff>438150</xdr:colOff>
      <xdr:row>36</xdr:row>
      <xdr:rowOff>171450</xdr:rowOff>
    </xdr:to>
    <xdr:graphicFrame macro="">
      <xdr:nvGraphicFramePr>
        <xdr:cNvPr id="13" name="Chart 12">
          <a:extLst>
            <a:ext uri="{FF2B5EF4-FFF2-40B4-BE49-F238E27FC236}">
              <a16:creationId xmlns:a16="http://schemas.microsoft.com/office/drawing/2014/main" id="{C8ED6C26-B388-4BD9-B687-4BD3E9DE3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447675</xdr:colOff>
      <xdr:row>17</xdr:row>
      <xdr:rowOff>76200</xdr:rowOff>
    </xdr:from>
    <xdr:to>
      <xdr:col>14</xdr:col>
      <xdr:colOff>442912</xdr:colOff>
      <xdr:row>36</xdr:row>
      <xdr:rowOff>119062</xdr:rowOff>
    </xdr:to>
    <xdr:graphicFrame macro="">
      <xdr:nvGraphicFramePr>
        <xdr:cNvPr id="14" name="Chart 13">
          <a:extLst>
            <a:ext uri="{FF2B5EF4-FFF2-40B4-BE49-F238E27FC236}">
              <a16:creationId xmlns:a16="http://schemas.microsoft.com/office/drawing/2014/main" id="{11A0060C-418E-4177-AC39-8594A4050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838198</xdr:colOff>
      <xdr:row>17</xdr:row>
      <xdr:rowOff>19050</xdr:rowOff>
    </xdr:from>
    <xdr:to>
      <xdr:col>24</xdr:col>
      <xdr:colOff>152399</xdr:colOff>
      <xdr:row>36</xdr:row>
      <xdr:rowOff>76200</xdr:rowOff>
    </xdr:to>
    <xdr:graphicFrame macro="">
      <xdr:nvGraphicFramePr>
        <xdr:cNvPr id="15" name="Chart 14">
          <a:extLst>
            <a:ext uri="{FF2B5EF4-FFF2-40B4-BE49-F238E27FC236}">
              <a16:creationId xmlns:a16="http://schemas.microsoft.com/office/drawing/2014/main" id="{00F53335-3DE8-4A5D-93AA-0A6C54F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2" name="Rectangle: Rounded Corners 1">
          <a:extLst>
            <a:ext uri="{FF2B5EF4-FFF2-40B4-BE49-F238E27FC236}">
              <a16:creationId xmlns:a16="http://schemas.microsoft.com/office/drawing/2014/main" id="{86DC36AF-D057-43B7-8C9E-7AEEE8BE3539}"/>
            </a:ext>
          </a:extLst>
        </xdr:cNvPr>
        <xdr:cNvSpPr/>
      </xdr:nvSpPr>
      <xdr:spPr>
        <a:xfrm>
          <a:off x="185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C0AE1F7-8D1D-4025-AC4D-E7ECDE57C3F9}"/>
            </a:ext>
          </a:extLst>
        </xdr:cNvPr>
        <xdr:cNvSpPr/>
      </xdr:nvSpPr>
      <xdr:spPr>
        <a:xfrm>
          <a:off x="176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B8B80427-41D1-4AEA-90C0-BE7CCDA2E8E7}"/>
            </a:ext>
          </a:extLst>
        </xdr:cNvPr>
        <xdr:cNvSpPr/>
      </xdr:nvSpPr>
      <xdr:spPr>
        <a:xfrm>
          <a:off x="176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E048C257-C227-497F-9760-18B2630E00F2}"/>
            </a:ext>
          </a:extLst>
        </xdr:cNvPr>
        <xdr:cNvSpPr/>
      </xdr:nvSpPr>
      <xdr:spPr>
        <a:xfrm>
          <a:off x="17656" y="961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2D9E4D9F-EEDF-4649-A225-A83C2AEA9A51}"/>
            </a:ext>
          </a:extLst>
        </xdr:cNvPr>
        <xdr:cNvSpPr/>
      </xdr:nvSpPr>
      <xdr:spPr>
        <a:xfrm>
          <a:off x="176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441F073C-04BC-49C5-B982-058675849D24}"/>
            </a:ext>
          </a:extLst>
        </xdr:cNvPr>
        <xdr:cNvSpPr/>
      </xdr:nvSpPr>
      <xdr:spPr>
        <a:xfrm>
          <a:off x="176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BA080CD9-ED5E-4478-A25D-8B41B6700127}"/>
            </a:ext>
          </a:extLst>
        </xdr:cNvPr>
        <xdr:cNvSpPr/>
      </xdr:nvSpPr>
      <xdr:spPr>
        <a:xfrm>
          <a:off x="176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BA2EF923-B60A-4EF1-AC07-AB2485234435}"/>
            </a:ext>
          </a:extLst>
        </xdr:cNvPr>
        <xdr:cNvSpPr/>
      </xdr:nvSpPr>
      <xdr:spPr>
        <a:xfrm>
          <a:off x="176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302BA043-92EF-4619-AF6C-09869BCFF4E4}"/>
            </a:ext>
          </a:extLst>
        </xdr:cNvPr>
        <xdr:cNvSpPr/>
      </xdr:nvSpPr>
      <xdr:spPr>
        <a:xfrm>
          <a:off x="176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9D10B2AD-109D-4853-AD58-5FD412D8D084}"/>
            </a:ext>
          </a:extLst>
        </xdr:cNvPr>
        <xdr:cNvSpPr/>
      </xdr:nvSpPr>
      <xdr:spPr>
        <a:xfrm>
          <a:off x="17656" y="21040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12" name="Rectangle: Rounded Corners 11">
          <a:extLst>
            <a:ext uri="{FF2B5EF4-FFF2-40B4-BE49-F238E27FC236}">
              <a16:creationId xmlns:a16="http://schemas.microsoft.com/office/drawing/2014/main" id="{76C557A0-32E5-46A0-AC37-5BC0DA47C97C}"/>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13" name="Rectangle: Rounded Corners 12">
          <a:extLst>
            <a:ext uri="{FF2B5EF4-FFF2-40B4-BE49-F238E27FC236}">
              <a16:creationId xmlns:a16="http://schemas.microsoft.com/office/drawing/2014/main" id="{0608CA86-EA9A-43ED-8901-C212C0A39FA1}"/>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AF4FC597-16E1-4E15-96E7-7287E1D90C45}"/>
            </a:ext>
          </a:extLst>
        </xdr:cNvPr>
        <xdr:cNvSpPr/>
      </xdr:nvSpPr>
      <xdr:spPr>
        <a:xfrm>
          <a:off x="271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15" name="Rectangle: Rounded Corners 14">
          <a:extLst>
            <a:ext uri="{FF2B5EF4-FFF2-40B4-BE49-F238E27FC236}">
              <a16:creationId xmlns:a16="http://schemas.microsoft.com/office/drawing/2014/main" id="{95205A93-548F-472C-89B6-39D4819002F3}"/>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16" name="Rectangle: Rounded Corners 15">
          <a:extLst>
            <a:ext uri="{FF2B5EF4-FFF2-40B4-BE49-F238E27FC236}">
              <a16:creationId xmlns:a16="http://schemas.microsoft.com/office/drawing/2014/main" id="{8006565B-C95F-48D8-AD55-563691A21BDC}"/>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18585</xdr:colOff>
      <xdr:row>5</xdr:row>
      <xdr:rowOff>9525</xdr:rowOff>
    </xdr:from>
    <xdr:to>
      <xdr:col>0</xdr:col>
      <xdr:colOff>1881768</xdr:colOff>
      <xdr:row>5</xdr:row>
      <xdr:rowOff>179614</xdr:rowOff>
    </xdr:to>
    <xdr:sp macro="" textlink="">
      <xdr:nvSpPr>
        <xdr:cNvPr id="2" name="Rectangle: Rounded Corners 1">
          <a:extLst>
            <a:ext uri="{FF2B5EF4-FFF2-40B4-BE49-F238E27FC236}">
              <a16:creationId xmlns:a16="http://schemas.microsoft.com/office/drawing/2014/main" id="{69FF91B9-0F3F-49DB-83A7-60E9EE324CB4}"/>
            </a:ext>
          </a:extLst>
        </xdr:cNvPr>
        <xdr:cNvSpPr/>
      </xdr:nvSpPr>
      <xdr:spPr>
        <a:xfrm>
          <a:off x="18585" y="400050"/>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F7144055-CB95-4AB8-BAAA-17C1E0534D97}"/>
            </a:ext>
          </a:extLst>
        </xdr:cNvPr>
        <xdr:cNvSpPr/>
      </xdr:nvSpPr>
      <xdr:spPr>
        <a:xfrm>
          <a:off x="17656" y="5896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854436F2-CAA6-4A84-818A-0471463058F6}"/>
            </a:ext>
          </a:extLst>
        </xdr:cNvPr>
        <xdr:cNvSpPr/>
      </xdr:nvSpPr>
      <xdr:spPr>
        <a:xfrm>
          <a:off x="17656" y="780120"/>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1BFDFC32-9E0D-4507-BFE3-6CDFA9689402}"/>
            </a:ext>
          </a:extLst>
        </xdr:cNvPr>
        <xdr:cNvSpPr/>
      </xdr:nvSpPr>
      <xdr:spPr>
        <a:xfrm>
          <a:off x="17656" y="9706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0E058AFA-81AE-4891-9A75-2FAE4AF0FD04}"/>
            </a:ext>
          </a:extLst>
        </xdr:cNvPr>
        <xdr:cNvSpPr/>
      </xdr:nvSpPr>
      <xdr:spPr>
        <a:xfrm>
          <a:off x="17656" y="11706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00EFC43A-BF86-4809-A437-A365B69D5D45}"/>
            </a:ext>
          </a:extLst>
        </xdr:cNvPr>
        <xdr:cNvSpPr/>
      </xdr:nvSpPr>
      <xdr:spPr>
        <a:xfrm>
          <a:off x="17656" y="13611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F1EC2DC9-84EC-4DEF-B02A-D4BB74F6A245}"/>
            </a:ext>
          </a:extLst>
        </xdr:cNvPr>
        <xdr:cNvSpPr/>
      </xdr:nvSpPr>
      <xdr:spPr>
        <a:xfrm>
          <a:off x="17656" y="15516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12</xdr:row>
      <xdr:rowOff>8595</xdr:rowOff>
    </xdr:from>
    <xdr:to>
      <xdr:col>0</xdr:col>
      <xdr:colOff>1880839</xdr:colOff>
      <xdr:row>12</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0F0979C7-7916-4102-A0D7-6883493BF784}"/>
            </a:ext>
          </a:extLst>
        </xdr:cNvPr>
        <xdr:cNvSpPr/>
      </xdr:nvSpPr>
      <xdr:spPr>
        <a:xfrm>
          <a:off x="17656" y="17421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13</xdr:row>
      <xdr:rowOff>8595</xdr:rowOff>
    </xdr:from>
    <xdr:to>
      <xdr:col>0</xdr:col>
      <xdr:colOff>1880839</xdr:colOff>
      <xdr:row>13</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8BBE741F-48DB-420F-8E6D-DC841D0C1224}"/>
            </a:ext>
          </a:extLst>
        </xdr:cNvPr>
        <xdr:cNvSpPr/>
      </xdr:nvSpPr>
      <xdr:spPr>
        <a:xfrm>
          <a:off x="17656" y="19326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14</xdr:row>
      <xdr:rowOff>8595</xdr:rowOff>
    </xdr:from>
    <xdr:to>
      <xdr:col>0</xdr:col>
      <xdr:colOff>1880839</xdr:colOff>
      <xdr:row>14</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8892D4AA-589F-42D9-BAE0-ADE3462098C0}"/>
            </a:ext>
          </a:extLst>
        </xdr:cNvPr>
        <xdr:cNvSpPr/>
      </xdr:nvSpPr>
      <xdr:spPr>
        <a:xfrm>
          <a:off x="17656" y="212314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15</xdr:row>
      <xdr:rowOff>9525</xdr:rowOff>
    </xdr:from>
    <xdr:to>
      <xdr:col>0</xdr:col>
      <xdr:colOff>1882233</xdr:colOff>
      <xdr:row>15</xdr:row>
      <xdr:rowOff>179614</xdr:rowOff>
    </xdr:to>
    <xdr:sp macro="" textlink="">
      <xdr:nvSpPr>
        <xdr:cNvPr id="13" name="Rectangle: Rounded Corners 12">
          <a:extLst>
            <a:ext uri="{FF2B5EF4-FFF2-40B4-BE49-F238E27FC236}">
              <a16:creationId xmlns:a16="http://schemas.microsoft.com/office/drawing/2014/main" id="{752A1AE7-7542-42C3-8810-5196EFC4E015}"/>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16</xdr:row>
      <xdr:rowOff>9525</xdr:rowOff>
    </xdr:from>
    <xdr:to>
      <xdr:col>0</xdr:col>
      <xdr:colOff>1882233</xdr:colOff>
      <xdr:row>16</xdr:row>
      <xdr:rowOff>179614</xdr:rowOff>
    </xdr:to>
    <xdr:sp macro="" textlink="">
      <xdr:nvSpPr>
        <xdr:cNvPr id="14" name="Rectangle: Rounded Corners 13">
          <a:extLst>
            <a:ext uri="{FF2B5EF4-FFF2-40B4-BE49-F238E27FC236}">
              <a16:creationId xmlns:a16="http://schemas.microsoft.com/office/drawing/2014/main" id="{DF4FBD79-57FE-4483-B491-176D5F8920F5}"/>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17</xdr:row>
      <xdr:rowOff>8595</xdr:rowOff>
    </xdr:from>
    <xdr:to>
      <xdr:col>0</xdr:col>
      <xdr:colOff>1890364</xdr:colOff>
      <xdr:row>17</xdr:row>
      <xdr:rowOff>178684</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B9C43836-718A-42C2-874F-F92A3BF76931}"/>
            </a:ext>
          </a:extLst>
        </xdr:cNvPr>
        <xdr:cNvSpPr/>
      </xdr:nvSpPr>
      <xdr:spPr>
        <a:xfrm>
          <a:off x="271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18</xdr:row>
      <xdr:rowOff>9525</xdr:rowOff>
    </xdr:from>
    <xdr:to>
      <xdr:col>0</xdr:col>
      <xdr:colOff>1891758</xdr:colOff>
      <xdr:row>18</xdr:row>
      <xdr:rowOff>179614</xdr:rowOff>
    </xdr:to>
    <xdr:sp macro="" textlink="">
      <xdr:nvSpPr>
        <xdr:cNvPr id="28" name="Rectangle: Rounded Corners 27">
          <a:extLst>
            <a:ext uri="{FF2B5EF4-FFF2-40B4-BE49-F238E27FC236}">
              <a16:creationId xmlns:a16="http://schemas.microsoft.com/office/drawing/2014/main" id="{4A74798B-0C1E-4A37-809C-071B63E88D46}"/>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19</xdr:row>
      <xdr:rowOff>9525</xdr:rowOff>
    </xdr:from>
    <xdr:to>
      <xdr:col>0</xdr:col>
      <xdr:colOff>1891758</xdr:colOff>
      <xdr:row>19</xdr:row>
      <xdr:rowOff>179614</xdr:rowOff>
    </xdr:to>
    <xdr:sp macro="" textlink="">
      <xdr:nvSpPr>
        <xdr:cNvPr id="29" name="Rectangle: Rounded Corners 28">
          <a:extLst>
            <a:ext uri="{FF2B5EF4-FFF2-40B4-BE49-F238E27FC236}">
              <a16:creationId xmlns:a16="http://schemas.microsoft.com/office/drawing/2014/main" id="{7531CCD4-55C4-4BE8-B4FE-52E303FE5413}"/>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18585</xdr:colOff>
      <xdr:row>4</xdr:row>
      <xdr:rowOff>9525</xdr:rowOff>
    </xdr:from>
    <xdr:to>
      <xdr:col>0</xdr:col>
      <xdr:colOff>1881768</xdr:colOff>
      <xdr:row>4</xdr:row>
      <xdr:rowOff>179614</xdr:rowOff>
    </xdr:to>
    <xdr:sp macro="" textlink="">
      <xdr:nvSpPr>
        <xdr:cNvPr id="47" name="Rectangle: Rounded Corners 46">
          <a:extLst>
            <a:ext uri="{FF2B5EF4-FFF2-40B4-BE49-F238E27FC236}">
              <a16:creationId xmlns:a16="http://schemas.microsoft.com/office/drawing/2014/main" id="{EFED1BCA-206C-4DFC-8632-28B092F36AE7}"/>
            </a:ext>
          </a:extLst>
        </xdr:cNvPr>
        <xdr:cNvSpPr/>
      </xdr:nvSpPr>
      <xdr:spPr>
        <a:xfrm>
          <a:off x="6281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48" name="Rectangle: Rounded Corners 47">
          <a:hlinkClick xmlns:r="http://schemas.openxmlformats.org/officeDocument/2006/relationships" r:id="rId1"/>
          <a:extLst>
            <a:ext uri="{FF2B5EF4-FFF2-40B4-BE49-F238E27FC236}">
              <a16:creationId xmlns:a16="http://schemas.microsoft.com/office/drawing/2014/main" id="{A5B53676-610D-496B-8998-6A55C413A632}"/>
            </a:ext>
          </a:extLst>
        </xdr:cNvPr>
        <xdr:cNvSpPr/>
      </xdr:nvSpPr>
      <xdr:spPr>
        <a:xfrm>
          <a:off x="6272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49" name="Rectangle: Rounded Corners 48">
          <a:hlinkClick xmlns:r="http://schemas.openxmlformats.org/officeDocument/2006/relationships" r:id="rId2"/>
          <a:extLst>
            <a:ext uri="{FF2B5EF4-FFF2-40B4-BE49-F238E27FC236}">
              <a16:creationId xmlns:a16="http://schemas.microsoft.com/office/drawing/2014/main" id="{A764AEE0-4D01-418D-90FF-2ACDE035E99D}"/>
            </a:ext>
          </a:extLst>
        </xdr:cNvPr>
        <xdr:cNvSpPr/>
      </xdr:nvSpPr>
      <xdr:spPr>
        <a:xfrm>
          <a:off x="6272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50" name="Rectangle: Rounded Corners 49">
          <a:hlinkClick xmlns:r="http://schemas.openxmlformats.org/officeDocument/2006/relationships" r:id="rId3"/>
          <a:extLst>
            <a:ext uri="{FF2B5EF4-FFF2-40B4-BE49-F238E27FC236}">
              <a16:creationId xmlns:a16="http://schemas.microsoft.com/office/drawing/2014/main" id="{B96D9826-436B-49A9-B126-2C95D2C6297D}"/>
            </a:ext>
          </a:extLst>
        </xdr:cNvPr>
        <xdr:cNvSpPr/>
      </xdr:nvSpPr>
      <xdr:spPr>
        <a:xfrm>
          <a:off x="627256" y="9610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51" name="Rectangle: Rounded Corners 50">
          <a:hlinkClick xmlns:r="http://schemas.openxmlformats.org/officeDocument/2006/relationships" r:id="rId4"/>
          <a:extLst>
            <a:ext uri="{FF2B5EF4-FFF2-40B4-BE49-F238E27FC236}">
              <a16:creationId xmlns:a16="http://schemas.microsoft.com/office/drawing/2014/main" id="{03344A2D-349C-4870-8793-91334B8A6472}"/>
            </a:ext>
          </a:extLst>
        </xdr:cNvPr>
        <xdr:cNvSpPr/>
      </xdr:nvSpPr>
      <xdr:spPr>
        <a:xfrm>
          <a:off x="6272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52" name="Rectangle: Rounded Corners 51">
          <a:hlinkClick xmlns:r="http://schemas.openxmlformats.org/officeDocument/2006/relationships" r:id="rId5"/>
          <a:extLst>
            <a:ext uri="{FF2B5EF4-FFF2-40B4-BE49-F238E27FC236}">
              <a16:creationId xmlns:a16="http://schemas.microsoft.com/office/drawing/2014/main" id="{E925CADB-A898-4AE5-84A8-E80992BA45D4}"/>
            </a:ext>
          </a:extLst>
        </xdr:cNvPr>
        <xdr:cNvSpPr/>
      </xdr:nvSpPr>
      <xdr:spPr>
        <a:xfrm>
          <a:off x="6272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53" name="Rectangle: Rounded Corners 52">
          <a:hlinkClick xmlns:r="http://schemas.openxmlformats.org/officeDocument/2006/relationships" r:id="rId6"/>
          <a:extLst>
            <a:ext uri="{FF2B5EF4-FFF2-40B4-BE49-F238E27FC236}">
              <a16:creationId xmlns:a16="http://schemas.microsoft.com/office/drawing/2014/main" id="{41BD8B0F-5E80-43F3-8F65-0AA8335D7743}"/>
            </a:ext>
          </a:extLst>
        </xdr:cNvPr>
        <xdr:cNvSpPr/>
      </xdr:nvSpPr>
      <xdr:spPr>
        <a:xfrm>
          <a:off x="6272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54" name="Rectangle: Rounded Corners 53">
          <a:hlinkClick xmlns:r="http://schemas.openxmlformats.org/officeDocument/2006/relationships" r:id="rId7"/>
          <a:extLst>
            <a:ext uri="{FF2B5EF4-FFF2-40B4-BE49-F238E27FC236}">
              <a16:creationId xmlns:a16="http://schemas.microsoft.com/office/drawing/2014/main" id="{45AC1AED-5043-4C74-A2B9-05029CAE86E4}"/>
            </a:ext>
          </a:extLst>
        </xdr:cNvPr>
        <xdr:cNvSpPr/>
      </xdr:nvSpPr>
      <xdr:spPr>
        <a:xfrm>
          <a:off x="6272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12</xdr:row>
      <xdr:rowOff>8595</xdr:rowOff>
    </xdr:from>
    <xdr:to>
      <xdr:col>0</xdr:col>
      <xdr:colOff>1880839</xdr:colOff>
      <xdr:row>12</xdr:row>
      <xdr:rowOff>178684</xdr:rowOff>
    </xdr:to>
    <xdr:sp macro="" textlink="">
      <xdr:nvSpPr>
        <xdr:cNvPr id="55" name="Rectangle: Rounded Corners 54">
          <a:hlinkClick xmlns:r="http://schemas.openxmlformats.org/officeDocument/2006/relationships" r:id="rId8"/>
          <a:extLst>
            <a:ext uri="{FF2B5EF4-FFF2-40B4-BE49-F238E27FC236}">
              <a16:creationId xmlns:a16="http://schemas.microsoft.com/office/drawing/2014/main" id="{CB8FC5CE-CCE1-46BE-B0A2-D9C5E74A96F0}"/>
            </a:ext>
          </a:extLst>
        </xdr:cNvPr>
        <xdr:cNvSpPr/>
      </xdr:nvSpPr>
      <xdr:spPr>
        <a:xfrm>
          <a:off x="6272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13</xdr:row>
      <xdr:rowOff>8595</xdr:rowOff>
    </xdr:from>
    <xdr:to>
      <xdr:col>0</xdr:col>
      <xdr:colOff>1880839</xdr:colOff>
      <xdr:row>13</xdr:row>
      <xdr:rowOff>178684</xdr:rowOff>
    </xdr:to>
    <xdr:sp macro="" textlink="">
      <xdr:nvSpPr>
        <xdr:cNvPr id="56" name="Rectangle: Rounded Corners 55">
          <a:hlinkClick xmlns:r="http://schemas.openxmlformats.org/officeDocument/2006/relationships" r:id="rId9"/>
          <a:extLst>
            <a:ext uri="{FF2B5EF4-FFF2-40B4-BE49-F238E27FC236}">
              <a16:creationId xmlns:a16="http://schemas.microsoft.com/office/drawing/2014/main" id="{5ACDA285-CF33-4788-9956-79A4D35E4375}"/>
            </a:ext>
          </a:extLst>
        </xdr:cNvPr>
        <xdr:cNvSpPr/>
      </xdr:nvSpPr>
      <xdr:spPr>
        <a:xfrm>
          <a:off x="6272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14</xdr:row>
      <xdr:rowOff>9525</xdr:rowOff>
    </xdr:from>
    <xdr:to>
      <xdr:col>0</xdr:col>
      <xdr:colOff>1882233</xdr:colOff>
      <xdr:row>14</xdr:row>
      <xdr:rowOff>179614</xdr:rowOff>
    </xdr:to>
    <xdr:sp macro="" textlink="">
      <xdr:nvSpPr>
        <xdr:cNvPr id="57" name="Rectangle: Rounded Corners 56">
          <a:extLst>
            <a:ext uri="{FF2B5EF4-FFF2-40B4-BE49-F238E27FC236}">
              <a16:creationId xmlns:a16="http://schemas.microsoft.com/office/drawing/2014/main" id="{027AB06E-4806-4F6E-95EB-A9E3EE67A096}"/>
            </a:ext>
          </a:extLst>
        </xdr:cNvPr>
        <xdr:cNvSpPr/>
      </xdr:nvSpPr>
      <xdr:spPr>
        <a:xfrm>
          <a:off x="6286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15</xdr:row>
      <xdr:rowOff>9525</xdr:rowOff>
    </xdr:from>
    <xdr:to>
      <xdr:col>0</xdr:col>
      <xdr:colOff>1882233</xdr:colOff>
      <xdr:row>15</xdr:row>
      <xdr:rowOff>179614</xdr:rowOff>
    </xdr:to>
    <xdr:sp macro="" textlink="">
      <xdr:nvSpPr>
        <xdr:cNvPr id="58" name="Rectangle: Rounded Corners 57">
          <a:extLst>
            <a:ext uri="{FF2B5EF4-FFF2-40B4-BE49-F238E27FC236}">
              <a16:creationId xmlns:a16="http://schemas.microsoft.com/office/drawing/2014/main" id="{4108E4B0-F008-477A-96B7-FAEEABD3C0FC}"/>
            </a:ext>
          </a:extLst>
        </xdr:cNvPr>
        <xdr:cNvSpPr/>
      </xdr:nvSpPr>
      <xdr:spPr>
        <a:xfrm>
          <a:off x="6286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16</xdr:row>
      <xdr:rowOff>8595</xdr:rowOff>
    </xdr:from>
    <xdr:to>
      <xdr:col>0</xdr:col>
      <xdr:colOff>1890364</xdr:colOff>
      <xdr:row>16</xdr:row>
      <xdr:rowOff>178684</xdr:rowOff>
    </xdr:to>
    <xdr:sp macro="" textlink="">
      <xdr:nvSpPr>
        <xdr:cNvPr id="59" name="Rectangle: Rounded Corners 58">
          <a:hlinkClick xmlns:r="http://schemas.openxmlformats.org/officeDocument/2006/relationships" r:id="rId10"/>
          <a:extLst>
            <a:ext uri="{FF2B5EF4-FFF2-40B4-BE49-F238E27FC236}">
              <a16:creationId xmlns:a16="http://schemas.microsoft.com/office/drawing/2014/main" id="{8E977ACD-E37B-44AF-A078-D3F3DB6D2AB9}"/>
            </a:ext>
          </a:extLst>
        </xdr:cNvPr>
        <xdr:cNvSpPr/>
      </xdr:nvSpPr>
      <xdr:spPr>
        <a:xfrm>
          <a:off x="6367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17</xdr:row>
      <xdr:rowOff>9525</xdr:rowOff>
    </xdr:from>
    <xdr:to>
      <xdr:col>0</xdr:col>
      <xdr:colOff>1891758</xdr:colOff>
      <xdr:row>17</xdr:row>
      <xdr:rowOff>179614</xdr:rowOff>
    </xdr:to>
    <xdr:sp macro="" textlink="">
      <xdr:nvSpPr>
        <xdr:cNvPr id="60" name="Rectangle: Rounded Corners 59">
          <a:extLst>
            <a:ext uri="{FF2B5EF4-FFF2-40B4-BE49-F238E27FC236}">
              <a16:creationId xmlns:a16="http://schemas.microsoft.com/office/drawing/2014/main" id="{EB141E0A-2AC6-4045-8F30-6270BE830C3C}"/>
            </a:ext>
          </a:extLst>
        </xdr:cNvPr>
        <xdr:cNvSpPr/>
      </xdr:nvSpPr>
      <xdr:spPr>
        <a:xfrm>
          <a:off x="6381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18</xdr:row>
      <xdr:rowOff>9525</xdr:rowOff>
    </xdr:from>
    <xdr:to>
      <xdr:col>0</xdr:col>
      <xdr:colOff>1891758</xdr:colOff>
      <xdr:row>18</xdr:row>
      <xdr:rowOff>179614</xdr:rowOff>
    </xdr:to>
    <xdr:sp macro="" textlink="">
      <xdr:nvSpPr>
        <xdr:cNvPr id="61" name="Rectangle: Rounded Corners 60">
          <a:extLst>
            <a:ext uri="{FF2B5EF4-FFF2-40B4-BE49-F238E27FC236}">
              <a16:creationId xmlns:a16="http://schemas.microsoft.com/office/drawing/2014/main" id="{5BF456D4-F803-436B-9070-8931DC53C634}"/>
            </a:ext>
          </a:extLst>
        </xdr:cNvPr>
        <xdr:cNvSpPr/>
      </xdr:nvSpPr>
      <xdr:spPr>
        <a:xfrm>
          <a:off x="6381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2" name="Rectangle: Rounded Corners 1">
          <a:extLst>
            <a:ext uri="{FF2B5EF4-FFF2-40B4-BE49-F238E27FC236}">
              <a16:creationId xmlns:a16="http://schemas.microsoft.com/office/drawing/2014/main" id="{0E8DE27F-6014-4DA7-9A54-5C8BDE0BB5FD}"/>
            </a:ext>
          </a:extLst>
        </xdr:cNvPr>
        <xdr:cNvSpPr/>
      </xdr:nvSpPr>
      <xdr:spPr>
        <a:xfrm>
          <a:off x="185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A8A7221-8017-48D3-9DE1-28893E656605}"/>
            </a:ext>
          </a:extLst>
        </xdr:cNvPr>
        <xdr:cNvSpPr/>
      </xdr:nvSpPr>
      <xdr:spPr>
        <a:xfrm>
          <a:off x="176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07D93699-EB07-4756-9A48-793BF07C0D60}"/>
            </a:ext>
          </a:extLst>
        </xdr:cNvPr>
        <xdr:cNvSpPr/>
      </xdr:nvSpPr>
      <xdr:spPr>
        <a:xfrm>
          <a:off x="176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5E46AB7F-D706-43DE-BD6F-DF0A65D67B61}"/>
            </a:ext>
          </a:extLst>
        </xdr:cNvPr>
        <xdr:cNvSpPr/>
      </xdr:nvSpPr>
      <xdr:spPr>
        <a:xfrm>
          <a:off x="17656" y="961095"/>
          <a:ext cx="1863183" cy="170089"/>
        </a:xfrm>
        <a:prstGeom prst="roundRect">
          <a:avLst/>
        </a:prstGeom>
        <a:solidFill>
          <a:schemeClr val="tx2"/>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C63B983B-112F-4E91-B54B-B9E3D933B0C8}"/>
            </a:ext>
          </a:extLst>
        </xdr:cNvPr>
        <xdr:cNvSpPr/>
      </xdr:nvSpPr>
      <xdr:spPr>
        <a:xfrm>
          <a:off x="17656" y="11515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74D37C96-A57A-4229-989B-0F1C57881BF7}"/>
            </a:ext>
          </a:extLst>
        </xdr:cNvPr>
        <xdr:cNvSpPr/>
      </xdr:nvSpPr>
      <xdr:spPr>
        <a:xfrm>
          <a:off x="176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C0B29D60-5FE6-4E41-BA62-0EFA7D6FB33D}"/>
            </a:ext>
          </a:extLst>
        </xdr:cNvPr>
        <xdr:cNvSpPr/>
      </xdr:nvSpPr>
      <xdr:spPr>
        <a:xfrm>
          <a:off x="176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A45678E4-5014-45CF-9A80-4D752BEC82B9}"/>
            </a:ext>
          </a:extLst>
        </xdr:cNvPr>
        <xdr:cNvSpPr/>
      </xdr:nvSpPr>
      <xdr:spPr>
        <a:xfrm>
          <a:off x="176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CFDD61C9-A43D-42CA-B20C-406CF8D95026}"/>
            </a:ext>
          </a:extLst>
        </xdr:cNvPr>
        <xdr:cNvSpPr/>
      </xdr:nvSpPr>
      <xdr:spPr>
        <a:xfrm>
          <a:off x="176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98272386-7FBC-4B3B-9C2A-9A14AE171C2D}"/>
            </a:ext>
          </a:extLst>
        </xdr:cNvPr>
        <xdr:cNvSpPr/>
      </xdr:nvSpPr>
      <xdr:spPr>
        <a:xfrm>
          <a:off x="176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12" name="Rectangle: Rounded Corners 11">
          <a:extLst>
            <a:ext uri="{FF2B5EF4-FFF2-40B4-BE49-F238E27FC236}">
              <a16:creationId xmlns:a16="http://schemas.microsoft.com/office/drawing/2014/main" id="{A7246EE7-9CCF-48B7-98A2-5715D9D17979}"/>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13" name="Rectangle: Rounded Corners 12">
          <a:extLst>
            <a:ext uri="{FF2B5EF4-FFF2-40B4-BE49-F238E27FC236}">
              <a16:creationId xmlns:a16="http://schemas.microsoft.com/office/drawing/2014/main" id="{87541554-0E21-4C91-8170-E27951130761}"/>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C110A92E-C63F-445A-97DA-54F03931931B}"/>
            </a:ext>
          </a:extLst>
        </xdr:cNvPr>
        <xdr:cNvSpPr/>
      </xdr:nvSpPr>
      <xdr:spPr>
        <a:xfrm>
          <a:off x="271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15" name="Rectangle: Rounded Corners 14">
          <a:extLst>
            <a:ext uri="{FF2B5EF4-FFF2-40B4-BE49-F238E27FC236}">
              <a16:creationId xmlns:a16="http://schemas.microsoft.com/office/drawing/2014/main" id="{18C19AAF-AA67-44F3-BEE4-71FEE73029D2}"/>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16" name="Rectangle: Rounded Corners 15">
          <a:extLst>
            <a:ext uri="{FF2B5EF4-FFF2-40B4-BE49-F238E27FC236}">
              <a16:creationId xmlns:a16="http://schemas.microsoft.com/office/drawing/2014/main" id="{72A5045D-FF28-4F13-95B2-EF7B9F201471}"/>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18585</xdr:colOff>
      <xdr:row>4</xdr:row>
      <xdr:rowOff>9525</xdr:rowOff>
    </xdr:from>
    <xdr:to>
      <xdr:col>0</xdr:col>
      <xdr:colOff>1881768</xdr:colOff>
      <xdr:row>4</xdr:row>
      <xdr:rowOff>179614</xdr:rowOff>
    </xdr:to>
    <xdr:sp macro="" textlink="">
      <xdr:nvSpPr>
        <xdr:cNvPr id="2" name="Rectangle: Rounded Corners 1">
          <a:extLst>
            <a:ext uri="{FF2B5EF4-FFF2-40B4-BE49-F238E27FC236}">
              <a16:creationId xmlns:a16="http://schemas.microsoft.com/office/drawing/2014/main" id="{C12AA57F-F950-4203-B408-720F4384E19B}"/>
            </a:ext>
          </a:extLst>
        </xdr:cNvPr>
        <xdr:cNvSpPr/>
      </xdr:nvSpPr>
      <xdr:spPr>
        <a:xfrm>
          <a:off x="6281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39E1F81-7365-434D-B4C0-A473073F8FA6}"/>
            </a:ext>
          </a:extLst>
        </xdr:cNvPr>
        <xdr:cNvSpPr/>
      </xdr:nvSpPr>
      <xdr:spPr>
        <a:xfrm>
          <a:off x="6272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B61C6E5C-553A-4022-BB0C-8906B6F57C99}"/>
            </a:ext>
          </a:extLst>
        </xdr:cNvPr>
        <xdr:cNvSpPr/>
      </xdr:nvSpPr>
      <xdr:spPr>
        <a:xfrm>
          <a:off x="6272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FA2E7E43-CAA4-4936-AD81-D2AFBBA6EB3C}"/>
            </a:ext>
          </a:extLst>
        </xdr:cNvPr>
        <xdr:cNvSpPr/>
      </xdr:nvSpPr>
      <xdr:spPr>
        <a:xfrm>
          <a:off x="627256" y="961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B1D4C978-9ECB-455A-ABB4-8C4E90DAE51E}"/>
            </a:ext>
          </a:extLst>
        </xdr:cNvPr>
        <xdr:cNvSpPr/>
      </xdr:nvSpPr>
      <xdr:spPr>
        <a:xfrm>
          <a:off x="6272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F9013949-5E87-439B-8F59-4372D605E0D7}"/>
            </a:ext>
          </a:extLst>
        </xdr:cNvPr>
        <xdr:cNvSpPr/>
      </xdr:nvSpPr>
      <xdr:spPr>
        <a:xfrm>
          <a:off x="627256" y="13420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C4094383-53C4-47E7-8EE0-4BBF4E30CABF}"/>
            </a:ext>
          </a:extLst>
        </xdr:cNvPr>
        <xdr:cNvSpPr/>
      </xdr:nvSpPr>
      <xdr:spPr>
        <a:xfrm>
          <a:off x="6272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29F88198-1667-4D3E-B8F9-4DB749EE78A4}"/>
            </a:ext>
          </a:extLst>
        </xdr:cNvPr>
        <xdr:cNvSpPr/>
      </xdr:nvSpPr>
      <xdr:spPr>
        <a:xfrm>
          <a:off x="6272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12</xdr:row>
      <xdr:rowOff>8595</xdr:rowOff>
    </xdr:from>
    <xdr:to>
      <xdr:col>0</xdr:col>
      <xdr:colOff>1880839</xdr:colOff>
      <xdr:row>12</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FD2F0476-3288-4F91-A9FC-A6E9C47EF036}"/>
            </a:ext>
          </a:extLst>
        </xdr:cNvPr>
        <xdr:cNvSpPr/>
      </xdr:nvSpPr>
      <xdr:spPr>
        <a:xfrm>
          <a:off x="6272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13</xdr:row>
      <xdr:rowOff>8595</xdr:rowOff>
    </xdr:from>
    <xdr:to>
      <xdr:col>0</xdr:col>
      <xdr:colOff>1880839</xdr:colOff>
      <xdr:row>13</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4C7ED30E-7993-4008-B91F-7F13E8484C50}"/>
            </a:ext>
          </a:extLst>
        </xdr:cNvPr>
        <xdr:cNvSpPr/>
      </xdr:nvSpPr>
      <xdr:spPr>
        <a:xfrm>
          <a:off x="6272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14</xdr:row>
      <xdr:rowOff>9525</xdr:rowOff>
    </xdr:from>
    <xdr:to>
      <xdr:col>0</xdr:col>
      <xdr:colOff>1882233</xdr:colOff>
      <xdr:row>14</xdr:row>
      <xdr:rowOff>179614</xdr:rowOff>
    </xdr:to>
    <xdr:sp macro="" textlink="">
      <xdr:nvSpPr>
        <xdr:cNvPr id="12" name="Rectangle: Rounded Corners 11">
          <a:extLst>
            <a:ext uri="{FF2B5EF4-FFF2-40B4-BE49-F238E27FC236}">
              <a16:creationId xmlns:a16="http://schemas.microsoft.com/office/drawing/2014/main" id="{C8776C7A-2E6E-42FE-989E-B3223E7290F6}"/>
            </a:ext>
          </a:extLst>
        </xdr:cNvPr>
        <xdr:cNvSpPr/>
      </xdr:nvSpPr>
      <xdr:spPr>
        <a:xfrm>
          <a:off x="6286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15</xdr:row>
      <xdr:rowOff>9525</xdr:rowOff>
    </xdr:from>
    <xdr:to>
      <xdr:col>0</xdr:col>
      <xdr:colOff>1882233</xdr:colOff>
      <xdr:row>15</xdr:row>
      <xdr:rowOff>179614</xdr:rowOff>
    </xdr:to>
    <xdr:sp macro="" textlink="">
      <xdr:nvSpPr>
        <xdr:cNvPr id="13" name="Rectangle: Rounded Corners 12">
          <a:extLst>
            <a:ext uri="{FF2B5EF4-FFF2-40B4-BE49-F238E27FC236}">
              <a16:creationId xmlns:a16="http://schemas.microsoft.com/office/drawing/2014/main" id="{70C03956-96D5-4D8A-B5A4-AD9A189B0F1C}"/>
            </a:ext>
          </a:extLst>
        </xdr:cNvPr>
        <xdr:cNvSpPr/>
      </xdr:nvSpPr>
      <xdr:spPr>
        <a:xfrm>
          <a:off x="6286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16</xdr:row>
      <xdr:rowOff>8595</xdr:rowOff>
    </xdr:from>
    <xdr:to>
      <xdr:col>0</xdr:col>
      <xdr:colOff>1890364</xdr:colOff>
      <xdr:row>16</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E170BB34-64A1-4B78-95FB-7D715B16C584}"/>
            </a:ext>
          </a:extLst>
        </xdr:cNvPr>
        <xdr:cNvSpPr/>
      </xdr:nvSpPr>
      <xdr:spPr>
        <a:xfrm>
          <a:off x="6367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17</xdr:row>
      <xdr:rowOff>9525</xdr:rowOff>
    </xdr:from>
    <xdr:to>
      <xdr:col>0</xdr:col>
      <xdr:colOff>1891758</xdr:colOff>
      <xdr:row>17</xdr:row>
      <xdr:rowOff>179614</xdr:rowOff>
    </xdr:to>
    <xdr:sp macro="" textlink="">
      <xdr:nvSpPr>
        <xdr:cNvPr id="15" name="Rectangle: Rounded Corners 14">
          <a:extLst>
            <a:ext uri="{FF2B5EF4-FFF2-40B4-BE49-F238E27FC236}">
              <a16:creationId xmlns:a16="http://schemas.microsoft.com/office/drawing/2014/main" id="{1D710473-CD34-49D1-A602-96D05BE83B8F}"/>
            </a:ext>
          </a:extLst>
        </xdr:cNvPr>
        <xdr:cNvSpPr/>
      </xdr:nvSpPr>
      <xdr:spPr>
        <a:xfrm>
          <a:off x="6381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18</xdr:row>
      <xdr:rowOff>9525</xdr:rowOff>
    </xdr:from>
    <xdr:to>
      <xdr:col>0</xdr:col>
      <xdr:colOff>1891758</xdr:colOff>
      <xdr:row>18</xdr:row>
      <xdr:rowOff>179614</xdr:rowOff>
    </xdr:to>
    <xdr:sp macro="" textlink="">
      <xdr:nvSpPr>
        <xdr:cNvPr id="16" name="Rectangle: Rounded Corners 15">
          <a:extLst>
            <a:ext uri="{FF2B5EF4-FFF2-40B4-BE49-F238E27FC236}">
              <a16:creationId xmlns:a16="http://schemas.microsoft.com/office/drawing/2014/main" id="{FCF077AF-12A6-49F3-903E-B55C85C02574}"/>
            </a:ext>
          </a:extLst>
        </xdr:cNvPr>
        <xdr:cNvSpPr/>
      </xdr:nvSpPr>
      <xdr:spPr>
        <a:xfrm>
          <a:off x="6381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17" name="Rectangle: Rounded Corners 16">
          <a:extLst>
            <a:ext uri="{FF2B5EF4-FFF2-40B4-BE49-F238E27FC236}">
              <a16:creationId xmlns:a16="http://schemas.microsoft.com/office/drawing/2014/main" id="{6FDDA0B1-67E0-4B9A-93F7-3485F49F788F}"/>
            </a:ext>
          </a:extLst>
        </xdr:cNvPr>
        <xdr:cNvSpPr/>
      </xdr:nvSpPr>
      <xdr:spPr>
        <a:xfrm>
          <a:off x="18585" y="704850"/>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8AB3AD09-06F5-4B31-852D-FEC224C36E36}"/>
            </a:ext>
          </a:extLst>
        </xdr:cNvPr>
        <xdr:cNvSpPr/>
      </xdr:nvSpPr>
      <xdr:spPr>
        <a:xfrm>
          <a:off x="17656" y="8944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AC817495-9944-464E-9032-B4BA5F160ADE}"/>
            </a:ext>
          </a:extLst>
        </xdr:cNvPr>
        <xdr:cNvSpPr/>
      </xdr:nvSpPr>
      <xdr:spPr>
        <a:xfrm>
          <a:off x="17656" y="10849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F05E747C-4740-4DE8-AE9E-C0D38937C968}"/>
            </a:ext>
          </a:extLst>
        </xdr:cNvPr>
        <xdr:cNvSpPr/>
      </xdr:nvSpPr>
      <xdr:spPr>
        <a:xfrm>
          <a:off x="17656" y="12754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11AF1893-BE72-4A15-87B2-8E2187F4201B}"/>
            </a:ext>
          </a:extLst>
        </xdr:cNvPr>
        <xdr:cNvSpPr/>
      </xdr:nvSpPr>
      <xdr:spPr>
        <a:xfrm>
          <a:off x="17656" y="14659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271F0B42-E949-4B9B-AAF2-EFEE30792DE0}"/>
            </a:ext>
          </a:extLst>
        </xdr:cNvPr>
        <xdr:cNvSpPr/>
      </xdr:nvSpPr>
      <xdr:spPr>
        <a:xfrm>
          <a:off x="17656" y="16564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A1A4B54A-E1E9-4A82-917D-FD0AAC437DD0}"/>
            </a:ext>
          </a:extLst>
        </xdr:cNvPr>
        <xdr:cNvSpPr/>
      </xdr:nvSpPr>
      <xdr:spPr>
        <a:xfrm>
          <a:off x="17656" y="1846920"/>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EAEDCD17-6F8A-4A41-8096-BE5037B6A276}"/>
            </a:ext>
          </a:extLst>
        </xdr:cNvPr>
        <xdr:cNvSpPr/>
      </xdr:nvSpPr>
      <xdr:spPr>
        <a:xfrm>
          <a:off x="17656" y="20374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41BA1B1B-C5C0-4001-BFA0-ADC35F13CB47}"/>
            </a:ext>
          </a:extLst>
        </xdr:cNvPr>
        <xdr:cNvSpPr/>
      </xdr:nvSpPr>
      <xdr:spPr>
        <a:xfrm>
          <a:off x="17656" y="22279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26" name="Rectangle: Rounded Corners 25">
          <a:hlinkClick xmlns:r="http://schemas.openxmlformats.org/officeDocument/2006/relationships" r:id="rId9"/>
          <a:extLst>
            <a:ext uri="{FF2B5EF4-FFF2-40B4-BE49-F238E27FC236}">
              <a16:creationId xmlns:a16="http://schemas.microsoft.com/office/drawing/2014/main" id="{478C9D6D-1D1D-4D7C-93B9-5B11AC5E2ACD}"/>
            </a:ext>
          </a:extLst>
        </xdr:cNvPr>
        <xdr:cNvSpPr/>
      </xdr:nvSpPr>
      <xdr:spPr>
        <a:xfrm>
          <a:off x="17656" y="24184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27" name="Rectangle: Rounded Corners 26">
          <a:extLst>
            <a:ext uri="{FF2B5EF4-FFF2-40B4-BE49-F238E27FC236}">
              <a16:creationId xmlns:a16="http://schemas.microsoft.com/office/drawing/2014/main" id="{0929E1D0-7AA4-4905-8236-48F18DF9538C}"/>
            </a:ext>
          </a:extLst>
        </xdr:cNvPr>
        <xdr:cNvSpPr/>
      </xdr:nvSpPr>
      <xdr:spPr>
        <a:xfrm>
          <a:off x="19050" y="260985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28" name="Rectangle: Rounded Corners 27">
          <a:extLst>
            <a:ext uri="{FF2B5EF4-FFF2-40B4-BE49-F238E27FC236}">
              <a16:creationId xmlns:a16="http://schemas.microsoft.com/office/drawing/2014/main" id="{AAF36777-B06C-4A64-AB41-1E5C73B61AC3}"/>
            </a:ext>
          </a:extLst>
        </xdr:cNvPr>
        <xdr:cNvSpPr/>
      </xdr:nvSpPr>
      <xdr:spPr>
        <a:xfrm>
          <a:off x="19050" y="280035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29" name="Rectangle: Rounded Corners 28">
          <a:hlinkClick xmlns:r="http://schemas.openxmlformats.org/officeDocument/2006/relationships" r:id="rId10"/>
          <a:extLst>
            <a:ext uri="{FF2B5EF4-FFF2-40B4-BE49-F238E27FC236}">
              <a16:creationId xmlns:a16="http://schemas.microsoft.com/office/drawing/2014/main" id="{FCA7F0CB-8237-4178-B6A7-64654760DB3C}"/>
            </a:ext>
          </a:extLst>
        </xdr:cNvPr>
        <xdr:cNvSpPr/>
      </xdr:nvSpPr>
      <xdr:spPr>
        <a:xfrm>
          <a:off x="27181" y="298992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30" name="Rectangle: Rounded Corners 29">
          <a:extLst>
            <a:ext uri="{FF2B5EF4-FFF2-40B4-BE49-F238E27FC236}">
              <a16:creationId xmlns:a16="http://schemas.microsoft.com/office/drawing/2014/main" id="{1640F303-AA82-4C6F-8764-2E666EA19F74}"/>
            </a:ext>
          </a:extLst>
        </xdr:cNvPr>
        <xdr:cNvSpPr/>
      </xdr:nvSpPr>
      <xdr:spPr>
        <a:xfrm>
          <a:off x="28575" y="318135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31" name="Rectangle: Rounded Corners 30">
          <a:extLst>
            <a:ext uri="{FF2B5EF4-FFF2-40B4-BE49-F238E27FC236}">
              <a16:creationId xmlns:a16="http://schemas.microsoft.com/office/drawing/2014/main" id="{C918DE02-6F6C-49C7-AB56-283DF5575298}"/>
            </a:ext>
          </a:extLst>
        </xdr:cNvPr>
        <xdr:cNvSpPr/>
      </xdr:nvSpPr>
      <xdr:spPr>
        <a:xfrm>
          <a:off x="28575" y="3371850"/>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2" name="Rectangle: Rounded Corners 1">
          <a:extLst>
            <a:ext uri="{FF2B5EF4-FFF2-40B4-BE49-F238E27FC236}">
              <a16:creationId xmlns:a16="http://schemas.microsoft.com/office/drawing/2014/main" id="{A7390699-70B8-4120-93BF-0057DC6838E2}"/>
            </a:ext>
          </a:extLst>
        </xdr:cNvPr>
        <xdr:cNvSpPr/>
      </xdr:nvSpPr>
      <xdr:spPr>
        <a:xfrm>
          <a:off x="185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A4B9F773-91EF-405C-881F-FD436C38C999}"/>
            </a:ext>
          </a:extLst>
        </xdr:cNvPr>
        <xdr:cNvSpPr/>
      </xdr:nvSpPr>
      <xdr:spPr>
        <a:xfrm>
          <a:off x="176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22921D08-A3E6-4E69-8B76-688E8F5025C6}"/>
            </a:ext>
          </a:extLst>
        </xdr:cNvPr>
        <xdr:cNvSpPr/>
      </xdr:nvSpPr>
      <xdr:spPr>
        <a:xfrm>
          <a:off x="176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570086E9-E5A3-4DE0-890D-1A96289354AA}"/>
            </a:ext>
          </a:extLst>
        </xdr:cNvPr>
        <xdr:cNvSpPr/>
      </xdr:nvSpPr>
      <xdr:spPr>
        <a:xfrm>
          <a:off x="17656" y="961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3EA0FF23-18AB-49CF-8D09-E2B78E7EA9A2}"/>
            </a:ext>
          </a:extLst>
        </xdr:cNvPr>
        <xdr:cNvSpPr/>
      </xdr:nvSpPr>
      <xdr:spPr>
        <a:xfrm>
          <a:off x="176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7C41E474-F988-4758-97E3-19DDF3DFFFB6}"/>
            </a:ext>
          </a:extLst>
        </xdr:cNvPr>
        <xdr:cNvSpPr/>
      </xdr:nvSpPr>
      <xdr:spPr>
        <a:xfrm>
          <a:off x="176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B4FE07FB-CD03-4776-87C6-5142DCD88C36}"/>
            </a:ext>
          </a:extLst>
        </xdr:cNvPr>
        <xdr:cNvSpPr/>
      </xdr:nvSpPr>
      <xdr:spPr>
        <a:xfrm>
          <a:off x="176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122D0315-EB9A-49E3-B4B1-3AFA26F7DA7F}"/>
            </a:ext>
          </a:extLst>
        </xdr:cNvPr>
        <xdr:cNvSpPr/>
      </xdr:nvSpPr>
      <xdr:spPr>
        <a:xfrm>
          <a:off x="17656" y="17230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62C46FFE-9815-4900-9BFF-BC1057597EF3}"/>
            </a:ext>
          </a:extLst>
        </xdr:cNvPr>
        <xdr:cNvSpPr/>
      </xdr:nvSpPr>
      <xdr:spPr>
        <a:xfrm>
          <a:off x="176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44FBEA33-617D-4100-BF60-D35BF81D19B1}"/>
            </a:ext>
          </a:extLst>
        </xdr:cNvPr>
        <xdr:cNvSpPr/>
      </xdr:nvSpPr>
      <xdr:spPr>
        <a:xfrm>
          <a:off x="176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12" name="Rectangle: Rounded Corners 11">
          <a:extLst>
            <a:ext uri="{FF2B5EF4-FFF2-40B4-BE49-F238E27FC236}">
              <a16:creationId xmlns:a16="http://schemas.microsoft.com/office/drawing/2014/main" id="{029749D8-0996-4C83-A048-94D567488BAE}"/>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13" name="Rectangle: Rounded Corners 12">
          <a:extLst>
            <a:ext uri="{FF2B5EF4-FFF2-40B4-BE49-F238E27FC236}">
              <a16:creationId xmlns:a16="http://schemas.microsoft.com/office/drawing/2014/main" id="{2ADC1B19-3F84-44D7-A10F-8420594C9351}"/>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FD65FB49-0C8F-4ED6-A14E-F9D714C7F404}"/>
            </a:ext>
          </a:extLst>
        </xdr:cNvPr>
        <xdr:cNvSpPr/>
      </xdr:nvSpPr>
      <xdr:spPr>
        <a:xfrm>
          <a:off x="271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15" name="Rectangle: Rounded Corners 14">
          <a:extLst>
            <a:ext uri="{FF2B5EF4-FFF2-40B4-BE49-F238E27FC236}">
              <a16:creationId xmlns:a16="http://schemas.microsoft.com/office/drawing/2014/main" id="{324830FC-93D9-4D0F-9379-45CA23141FEF}"/>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16" name="Rectangle: Rounded Corners 15">
          <a:extLst>
            <a:ext uri="{FF2B5EF4-FFF2-40B4-BE49-F238E27FC236}">
              <a16:creationId xmlns:a16="http://schemas.microsoft.com/office/drawing/2014/main" id="{9989AA45-F9BC-41E3-8AEC-C6B3A38C423F}"/>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2" name="Rectangle: Rounded Corners 1">
          <a:extLst>
            <a:ext uri="{FF2B5EF4-FFF2-40B4-BE49-F238E27FC236}">
              <a16:creationId xmlns:a16="http://schemas.microsoft.com/office/drawing/2014/main" id="{BDA06FDF-387E-4A4B-9F53-E1F1F726EABD}"/>
            </a:ext>
          </a:extLst>
        </xdr:cNvPr>
        <xdr:cNvSpPr/>
      </xdr:nvSpPr>
      <xdr:spPr>
        <a:xfrm>
          <a:off x="185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D89DB530-BFBD-4A31-9E1D-3B03F2C74F23}"/>
            </a:ext>
          </a:extLst>
        </xdr:cNvPr>
        <xdr:cNvSpPr/>
      </xdr:nvSpPr>
      <xdr:spPr>
        <a:xfrm>
          <a:off x="176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6CF09480-99E9-44EF-9362-DF7DBBB50061}"/>
            </a:ext>
          </a:extLst>
        </xdr:cNvPr>
        <xdr:cNvSpPr/>
      </xdr:nvSpPr>
      <xdr:spPr>
        <a:xfrm>
          <a:off x="176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41EA9638-C368-4596-8CF8-CFB314DAD61D}"/>
            </a:ext>
          </a:extLst>
        </xdr:cNvPr>
        <xdr:cNvSpPr/>
      </xdr:nvSpPr>
      <xdr:spPr>
        <a:xfrm>
          <a:off x="17656" y="961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F7C4AD94-E609-43E4-8B5A-3BA5377330BC}"/>
            </a:ext>
          </a:extLst>
        </xdr:cNvPr>
        <xdr:cNvSpPr/>
      </xdr:nvSpPr>
      <xdr:spPr>
        <a:xfrm>
          <a:off x="176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87EB4DA5-0EC4-4488-B1A4-C8A3B5FB5FBC}"/>
            </a:ext>
          </a:extLst>
        </xdr:cNvPr>
        <xdr:cNvSpPr/>
      </xdr:nvSpPr>
      <xdr:spPr>
        <a:xfrm>
          <a:off x="176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1E731162-1248-43E2-9F1E-2DB2C219CF69}"/>
            </a:ext>
          </a:extLst>
        </xdr:cNvPr>
        <xdr:cNvSpPr/>
      </xdr:nvSpPr>
      <xdr:spPr>
        <a:xfrm>
          <a:off x="176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09AF2644-5831-4736-8D47-E65D7DB2145A}"/>
            </a:ext>
          </a:extLst>
        </xdr:cNvPr>
        <xdr:cNvSpPr/>
      </xdr:nvSpPr>
      <xdr:spPr>
        <a:xfrm>
          <a:off x="176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0314C0BD-175B-4232-B17C-0F598314172E}"/>
            </a:ext>
          </a:extLst>
        </xdr:cNvPr>
        <xdr:cNvSpPr/>
      </xdr:nvSpPr>
      <xdr:spPr>
        <a:xfrm>
          <a:off x="17656" y="19135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9D0EA1DE-1C0A-4889-BAF0-67FAE0C61628}"/>
            </a:ext>
          </a:extLst>
        </xdr:cNvPr>
        <xdr:cNvSpPr/>
      </xdr:nvSpPr>
      <xdr:spPr>
        <a:xfrm>
          <a:off x="176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12" name="Rectangle: Rounded Corners 11">
          <a:extLst>
            <a:ext uri="{FF2B5EF4-FFF2-40B4-BE49-F238E27FC236}">
              <a16:creationId xmlns:a16="http://schemas.microsoft.com/office/drawing/2014/main" id="{407D2898-15A8-4A26-8DC4-33399239C017}"/>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13" name="Rectangle: Rounded Corners 12">
          <a:extLst>
            <a:ext uri="{FF2B5EF4-FFF2-40B4-BE49-F238E27FC236}">
              <a16:creationId xmlns:a16="http://schemas.microsoft.com/office/drawing/2014/main" id="{08630824-5373-4487-9003-3A604441C6DA}"/>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05E3990C-6A3F-4F9D-B6AB-67FDD4F9D6ED}"/>
            </a:ext>
          </a:extLst>
        </xdr:cNvPr>
        <xdr:cNvSpPr/>
      </xdr:nvSpPr>
      <xdr:spPr>
        <a:xfrm>
          <a:off x="27181" y="2675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15" name="Rectangle: Rounded Corners 14">
          <a:extLst>
            <a:ext uri="{FF2B5EF4-FFF2-40B4-BE49-F238E27FC236}">
              <a16:creationId xmlns:a16="http://schemas.microsoft.com/office/drawing/2014/main" id="{0B51DA0A-22EA-4342-921E-28ABE2681E0A}"/>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16" name="Rectangle: Rounded Corners 15">
          <a:extLst>
            <a:ext uri="{FF2B5EF4-FFF2-40B4-BE49-F238E27FC236}">
              <a16:creationId xmlns:a16="http://schemas.microsoft.com/office/drawing/2014/main" id="{25CB5BCB-99B2-4BE2-877A-B15AAD561170}"/>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18585</xdr:colOff>
      <xdr:row>2</xdr:row>
      <xdr:rowOff>9525</xdr:rowOff>
    </xdr:from>
    <xdr:to>
      <xdr:col>0</xdr:col>
      <xdr:colOff>1881768</xdr:colOff>
      <xdr:row>2</xdr:row>
      <xdr:rowOff>179614</xdr:rowOff>
    </xdr:to>
    <xdr:sp macro="" textlink="">
      <xdr:nvSpPr>
        <xdr:cNvPr id="2" name="Rectangle: Rounded Corners 1">
          <a:extLst>
            <a:ext uri="{FF2B5EF4-FFF2-40B4-BE49-F238E27FC236}">
              <a16:creationId xmlns:a16="http://schemas.microsoft.com/office/drawing/2014/main" id="{E5C007C1-5215-4859-B5D8-035DF8F618CC}"/>
            </a:ext>
          </a:extLst>
        </xdr:cNvPr>
        <xdr:cNvSpPr/>
      </xdr:nvSpPr>
      <xdr:spPr>
        <a:xfrm>
          <a:off x="18585" y="390525"/>
          <a:ext cx="1863183" cy="17008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&lt;&lt;</a:t>
          </a:r>
          <a:r>
            <a:rPr lang="en-GB" sz="1100" baseline="0"/>
            <a:t> Back</a:t>
          </a:r>
          <a:endParaRPr lang="en-GB" sz="1100"/>
        </a:p>
      </xdr:txBody>
    </xdr:sp>
    <xdr:clientData/>
  </xdr:twoCellAnchor>
  <xdr:twoCellAnchor>
    <xdr:from>
      <xdr:col>0</xdr:col>
      <xdr:colOff>17656</xdr:colOff>
      <xdr:row>3</xdr:row>
      <xdr:rowOff>8595</xdr:rowOff>
    </xdr:from>
    <xdr:to>
      <xdr:col>0</xdr:col>
      <xdr:colOff>1880839</xdr:colOff>
      <xdr:row>3</xdr:row>
      <xdr:rowOff>178684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4C105D0-03ED-4666-B589-9AEDC8A03F3F}"/>
            </a:ext>
          </a:extLst>
        </xdr:cNvPr>
        <xdr:cNvSpPr/>
      </xdr:nvSpPr>
      <xdr:spPr>
        <a:xfrm>
          <a:off x="17656" y="580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Summary</a:t>
          </a:r>
        </a:p>
      </xdr:txBody>
    </xdr:sp>
    <xdr:clientData/>
  </xdr:twoCellAnchor>
  <xdr:twoCellAnchor>
    <xdr:from>
      <xdr:col>0</xdr:col>
      <xdr:colOff>17656</xdr:colOff>
      <xdr:row>4</xdr:row>
      <xdr:rowOff>8595</xdr:rowOff>
    </xdr:from>
    <xdr:to>
      <xdr:col>0</xdr:col>
      <xdr:colOff>1880839</xdr:colOff>
      <xdr:row>4</xdr:row>
      <xdr:rowOff>178684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0A4EFEA6-78F9-4E40-8BE4-D0373DB29825}"/>
            </a:ext>
          </a:extLst>
        </xdr:cNvPr>
        <xdr:cNvSpPr/>
      </xdr:nvSpPr>
      <xdr:spPr>
        <a:xfrm>
          <a:off x="17656" y="770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Midrand - High Level</a:t>
          </a:r>
        </a:p>
      </xdr:txBody>
    </xdr:sp>
    <xdr:clientData/>
  </xdr:twoCellAnchor>
  <xdr:twoCellAnchor>
    <xdr:from>
      <xdr:col>0</xdr:col>
      <xdr:colOff>17656</xdr:colOff>
      <xdr:row>5</xdr:row>
      <xdr:rowOff>8595</xdr:rowOff>
    </xdr:from>
    <xdr:to>
      <xdr:col>0</xdr:col>
      <xdr:colOff>1880839</xdr:colOff>
      <xdr:row>5</xdr:row>
      <xdr:rowOff>178684</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08958932-9BF7-4744-BAD9-6B4FD8794F99}"/>
            </a:ext>
          </a:extLst>
        </xdr:cNvPr>
        <xdr:cNvSpPr/>
      </xdr:nvSpPr>
      <xdr:spPr>
        <a:xfrm>
          <a:off x="17656" y="961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Azure 1 Year Export - VMs</a:t>
          </a:r>
        </a:p>
      </xdr:txBody>
    </xdr:sp>
    <xdr:clientData/>
  </xdr:twoCellAnchor>
  <xdr:twoCellAnchor>
    <xdr:from>
      <xdr:col>0</xdr:col>
      <xdr:colOff>17656</xdr:colOff>
      <xdr:row>6</xdr:row>
      <xdr:rowOff>8595</xdr:rowOff>
    </xdr:from>
    <xdr:to>
      <xdr:col>0</xdr:col>
      <xdr:colOff>1880839</xdr:colOff>
      <xdr:row>6</xdr:row>
      <xdr:rowOff>178684</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766F4851-7E64-4F40-93A9-B286EFAAFD6D}"/>
            </a:ext>
          </a:extLst>
        </xdr:cNvPr>
        <xdr:cNvSpPr/>
      </xdr:nvSpPr>
      <xdr:spPr>
        <a:xfrm>
          <a:off x="17656" y="1151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1 Year Export - Disks</a:t>
          </a:r>
          <a:endParaRPr lang="en-GB">
            <a:effectLst/>
          </a:endParaRPr>
        </a:p>
      </xdr:txBody>
    </xdr:sp>
    <xdr:clientData/>
  </xdr:twoCellAnchor>
  <xdr:twoCellAnchor>
    <xdr:from>
      <xdr:col>0</xdr:col>
      <xdr:colOff>17656</xdr:colOff>
      <xdr:row>7</xdr:row>
      <xdr:rowOff>8595</xdr:rowOff>
    </xdr:from>
    <xdr:to>
      <xdr:col>0</xdr:col>
      <xdr:colOff>1880839</xdr:colOff>
      <xdr:row>7</xdr:row>
      <xdr:rowOff>178684</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79AD6217-E559-498F-A8D7-48601151C66A}"/>
            </a:ext>
          </a:extLst>
        </xdr:cNvPr>
        <xdr:cNvSpPr/>
      </xdr:nvSpPr>
      <xdr:spPr>
        <a:xfrm>
          <a:off x="17656" y="1342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VMs</a:t>
          </a:r>
          <a:endParaRPr lang="en-GB">
            <a:effectLst/>
          </a:endParaRPr>
        </a:p>
      </xdr:txBody>
    </xdr:sp>
    <xdr:clientData/>
  </xdr:twoCellAnchor>
  <xdr:twoCellAnchor>
    <xdr:from>
      <xdr:col>0</xdr:col>
      <xdr:colOff>17656</xdr:colOff>
      <xdr:row>8</xdr:row>
      <xdr:rowOff>8595</xdr:rowOff>
    </xdr:from>
    <xdr:to>
      <xdr:col>0</xdr:col>
      <xdr:colOff>1880839</xdr:colOff>
      <xdr:row>8</xdr:row>
      <xdr:rowOff>178684</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E980563B-B728-4FAC-9AD6-FA33CCC5F2E0}"/>
            </a:ext>
          </a:extLst>
        </xdr:cNvPr>
        <xdr:cNvSpPr/>
      </xdr:nvSpPr>
      <xdr:spPr>
        <a:xfrm>
          <a:off x="17656" y="1532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Azure 3 Year Export - Disks</a:t>
          </a:r>
          <a:endParaRPr lang="en-GB">
            <a:effectLst/>
          </a:endParaRPr>
        </a:p>
      </xdr:txBody>
    </xdr:sp>
    <xdr:clientData/>
  </xdr:twoCellAnchor>
  <xdr:twoCellAnchor>
    <xdr:from>
      <xdr:col>0</xdr:col>
      <xdr:colOff>17656</xdr:colOff>
      <xdr:row>9</xdr:row>
      <xdr:rowOff>8595</xdr:rowOff>
    </xdr:from>
    <xdr:to>
      <xdr:col>0</xdr:col>
      <xdr:colOff>1880839</xdr:colOff>
      <xdr:row>9</xdr:row>
      <xdr:rowOff>178684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BC017B08-B76D-4EAA-971A-0DCD0E9DE95C}"/>
            </a:ext>
          </a:extLst>
        </xdr:cNvPr>
        <xdr:cNvSpPr/>
      </xdr:nvSpPr>
      <xdr:spPr>
        <a:xfrm>
          <a:off x="17656" y="1723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Werner's List</a:t>
          </a:r>
        </a:p>
      </xdr:txBody>
    </xdr:sp>
    <xdr:clientData/>
  </xdr:twoCellAnchor>
  <xdr:twoCellAnchor>
    <xdr:from>
      <xdr:col>0</xdr:col>
      <xdr:colOff>17656</xdr:colOff>
      <xdr:row>10</xdr:row>
      <xdr:rowOff>8595</xdr:rowOff>
    </xdr:from>
    <xdr:to>
      <xdr:col>0</xdr:col>
      <xdr:colOff>1880839</xdr:colOff>
      <xdr:row>10</xdr:row>
      <xdr:rowOff>178684</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C19D9644-7470-4A1E-BEC2-F3A71E318D5A}"/>
            </a:ext>
          </a:extLst>
        </xdr:cNvPr>
        <xdr:cNvSpPr/>
      </xdr:nvSpPr>
      <xdr:spPr>
        <a:xfrm>
          <a:off x="17656" y="19135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r>
            <a:rPr lang="en-GB" sz="1100">
              <a:solidFill>
                <a:schemeClr val="lt1"/>
              </a:solidFill>
              <a:effectLst/>
              <a:latin typeface="+mn-lt"/>
              <a:ea typeface="+mn-ea"/>
              <a:cs typeface="+mn-cs"/>
            </a:rPr>
            <a:t>Don / James</a:t>
          </a:r>
          <a:r>
            <a:rPr lang="en-GB" sz="1100" baseline="0">
              <a:solidFill>
                <a:schemeClr val="lt1"/>
              </a:solidFill>
              <a:effectLst/>
              <a:latin typeface="+mn-lt"/>
              <a:ea typeface="+mn-ea"/>
              <a:cs typeface="+mn-cs"/>
            </a:rPr>
            <a:t> Old List</a:t>
          </a:r>
          <a:endParaRPr lang="en-GB">
            <a:effectLst/>
          </a:endParaRPr>
        </a:p>
      </xdr:txBody>
    </xdr:sp>
    <xdr:clientData/>
  </xdr:twoCellAnchor>
  <xdr:twoCellAnchor>
    <xdr:from>
      <xdr:col>0</xdr:col>
      <xdr:colOff>17656</xdr:colOff>
      <xdr:row>11</xdr:row>
      <xdr:rowOff>8595</xdr:rowOff>
    </xdr:from>
    <xdr:to>
      <xdr:col>0</xdr:col>
      <xdr:colOff>1880839</xdr:colOff>
      <xdr:row>11</xdr:row>
      <xdr:rowOff>178684</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BA00125F-52B6-4565-BBDC-E74999AE1F89}"/>
            </a:ext>
          </a:extLst>
        </xdr:cNvPr>
        <xdr:cNvSpPr/>
      </xdr:nvSpPr>
      <xdr:spPr>
        <a:xfrm>
          <a:off x="17656" y="210409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(USD)</a:t>
          </a:r>
        </a:p>
      </xdr:txBody>
    </xdr:sp>
    <xdr:clientData/>
  </xdr:twoCellAnchor>
  <xdr:twoCellAnchor>
    <xdr:from>
      <xdr:col>0</xdr:col>
      <xdr:colOff>19050</xdr:colOff>
      <xdr:row>12</xdr:row>
      <xdr:rowOff>9525</xdr:rowOff>
    </xdr:from>
    <xdr:to>
      <xdr:col>0</xdr:col>
      <xdr:colOff>1882233</xdr:colOff>
      <xdr:row>12</xdr:row>
      <xdr:rowOff>179614</xdr:rowOff>
    </xdr:to>
    <xdr:sp macro="" textlink="">
      <xdr:nvSpPr>
        <xdr:cNvPr id="12" name="Rectangle: Rounded Corners 11">
          <a:extLst>
            <a:ext uri="{FF2B5EF4-FFF2-40B4-BE49-F238E27FC236}">
              <a16:creationId xmlns:a16="http://schemas.microsoft.com/office/drawing/2014/main" id="{40E1DFF4-67A1-4B60-B398-97EA9EA69840}"/>
            </a:ext>
          </a:extLst>
        </xdr:cNvPr>
        <xdr:cNvSpPr/>
      </xdr:nvSpPr>
      <xdr:spPr>
        <a:xfrm>
          <a:off x="19050" y="2295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Costs</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(USD)</a:t>
          </a:r>
          <a:endParaRPr lang="en-GB" sz="1100"/>
        </a:p>
      </xdr:txBody>
    </xdr:sp>
    <xdr:clientData/>
  </xdr:twoCellAnchor>
  <xdr:twoCellAnchor>
    <xdr:from>
      <xdr:col>0</xdr:col>
      <xdr:colOff>19050</xdr:colOff>
      <xdr:row>13</xdr:row>
      <xdr:rowOff>9525</xdr:rowOff>
    </xdr:from>
    <xdr:to>
      <xdr:col>0</xdr:col>
      <xdr:colOff>1882233</xdr:colOff>
      <xdr:row>13</xdr:row>
      <xdr:rowOff>179614</xdr:rowOff>
    </xdr:to>
    <xdr:sp macro="" textlink="">
      <xdr:nvSpPr>
        <xdr:cNvPr id="13" name="Rectangle: Rounded Corners 12">
          <a:extLst>
            <a:ext uri="{FF2B5EF4-FFF2-40B4-BE49-F238E27FC236}">
              <a16:creationId xmlns:a16="http://schemas.microsoft.com/office/drawing/2014/main" id="{60F0C370-32F9-4188-A941-1D4C2A05C379}"/>
            </a:ext>
          </a:extLst>
        </xdr:cNvPr>
        <xdr:cNvSpPr/>
      </xdr:nvSpPr>
      <xdr:spPr>
        <a:xfrm>
          <a:off x="19050" y="2486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Costs </a:t>
          </a:r>
          <a:r>
            <a:rPr lang="en-GB" sz="1100">
              <a:solidFill>
                <a:schemeClr val="lt1"/>
              </a:solidFill>
              <a:effectLst/>
              <a:latin typeface="+mn-lt"/>
              <a:ea typeface="+mn-ea"/>
              <a:cs typeface="+mn-cs"/>
            </a:rPr>
            <a:t>(USD)</a:t>
          </a:r>
          <a:endParaRPr lang="en-GB" sz="1100"/>
        </a:p>
      </xdr:txBody>
    </xdr:sp>
    <xdr:clientData/>
  </xdr:twoCellAnchor>
  <xdr:twoCellAnchor>
    <xdr:from>
      <xdr:col>0</xdr:col>
      <xdr:colOff>27181</xdr:colOff>
      <xdr:row>14</xdr:row>
      <xdr:rowOff>8595</xdr:rowOff>
    </xdr:from>
    <xdr:to>
      <xdr:col>0</xdr:col>
      <xdr:colOff>1890364</xdr:colOff>
      <xdr:row>14</xdr:row>
      <xdr:rowOff>178684</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6316357E-CE19-495A-9D7F-B464CFD531F2}"/>
            </a:ext>
          </a:extLst>
        </xdr:cNvPr>
        <xdr:cNvSpPr/>
      </xdr:nvSpPr>
      <xdr:spPr>
        <a:xfrm>
          <a:off x="27181" y="2675595"/>
          <a:ext cx="1863183" cy="170089"/>
        </a:xfrm>
        <a:prstGeom prst="roundRect">
          <a:avLst/>
        </a:prstGeom>
        <a:solidFill>
          <a:schemeClr val="accent6"/>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SA - VM Costs </a:t>
          </a:r>
          <a:r>
            <a:rPr lang="en-GB" sz="1100">
              <a:solidFill>
                <a:schemeClr val="lt1"/>
              </a:solidFill>
              <a:effectLst/>
              <a:latin typeface="+mn-lt"/>
              <a:ea typeface="+mn-ea"/>
              <a:cs typeface="+mn-cs"/>
            </a:rPr>
            <a:t>(ZAR)</a:t>
          </a:r>
          <a:endParaRPr lang="en-GB" sz="1100"/>
        </a:p>
      </xdr:txBody>
    </xdr:sp>
    <xdr:clientData/>
  </xdr:twoCellAnchor>
  <xdr:twoCellAnchor>
    <xdr:from>
      <xdr:col>0</xdr:col>
      <xdr:colOff>28575</xdr:colOff>
      <xdr:row>15</xdr:row>
      <xdr:rowOff>9525</xdr:rowOff>
    </xdr:from>
    <xdr:to>
      <xdr:col>0</xdr:col>
      <xdr:colOff>1891758</xdr:colOff>
      <xdr:row>15</xdr:row>
      <xdr:rowOff>179614</xdr:rowOff>
    </xdr:to>
    <xdr:sp macro="" textlink="">
      <xdr:nvSpPr>
        <xdr:cNvPr id="15" name="Rectangle: Rounded Corners 14">
          <a:extLst>
            <a:ext uri="{FF2B5EF4-FFF2-40B4-BE49-F238E27FC236}">
              <a16:creationId xmlns:a16="http://schemas.microsoft.com/office/drawing/2014/main" id="{C3D18529-EEF7-483A-95CB-62F4B5345B5F}"/>
            </a:ext>
          </a:extLst>
        </xdr:cNvPr>
        <xdr:cNvSpPr/>
      </xdr:nvSpPr>
      <xdr:spPr>
        <a:xfrm>
          <a:off x="28575" y="28670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NE - VM </a:t>
          </a:r>
          <a:r>
            <a:rPr lang="en-GB" sz="1100">
              <a:solidFill>
                <a:schemeClr val="lt1"/>
              </a:solidFill>
              <a:effectLst/>
              <a:latin typeface="+mn-lt"/>
              <a:ea typeface="+mn-ea"/>
              <a:cs typeface="+mn-cs"/>
            </a:rPr>
            <a:t>Costs (ZAR)</a:t>
          </a:r>
          <a:endParaRPr lang="en-GB" sz="1100"/>
        </a:p>
      </xdr:txBody>
    </xdr:sp>
    <xdr:clientData/>
  </xdr:twoCellAnchor>
  <xdr:twoCellAnchor>
    <xdr:from>
      <xdr:col>0</xdr:col>
      <xdr:colOff>28575</xdr:colOff>
      <xdr:row>16</xdr:row>
      <xdr:rowOff>9525</xdr:rowOff>
    </xdr:from>
    <xdr:to>
      <xdr:col>0</xdr:col>
      <xdr:colOff>1891758</xdr:colOff>
      <xdr:row>16</xdr:row>
      <xdr:rowOff>179614</xdr:rowOff>
    </xdr:to>
    <xdr:sp macro="" textlink="">
      <xdr:nvSpPr>
        <xdr:cNvPr id="16" name="Rectangle: Rounded Corners 15">
          <a:extLst>
            <a:ext uri="{FF2B5EF4-FFF2-40B4-BE49-F238E27FC236}">
              <a16:creationId xmlns:a16="http://schemas.microsoft.com/office/drawing/2014/main" id="{5B619EBB-6BAE-4436-B509-0B78218EA9DF}"/>
            </a:ext>
          </a:extLst>
        </xdr:cNvPr>
        <xdr:cNvSpPr/>
      </xdr:nvSpPr>
      <xdr:spPr>
        <a:xfrm>
          <a:off x="28575" y="3057525"/>
          <a:ext cx="1863183" cy="170089"/>
        </a:xfrm>
        <a:prstGeom prst="roundRect">
          <a:avLst/>
        </a:prstGeom>
        <a:solidFill>
          <a:srgbClr val="455565"/>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nchorCtr="0"/>
        <a:lstStyle/>
        <a:p>
          <a:pPr algn="l"/>
          <a:r>
            <a:rPr lang="en-GB" sz="1100"/>
            <a:t>WE - VM </a:t>
          </a:r>
          <a:r>
            <a:rPr lang="en-GB" sz="1100">
              <a:solidFill>
                <a:schemeClr val="lt1"/>
              </a:solidFill>
              <a:effectLst/>
              <a:latin typeface="+mn-lt"/>
              <a:ea typeface="+mn-ea"/>
              <a:cs typeface="+mn-cs"/>
            </a:rPr>
            <a:t>Costs (ZAR)</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9B70-7266-4961-B0F8-B0C838D16E00}">
  <dimension ref="B1:AE41"/>
  <sheetViews>
    <sheetView tabSelected="1" topLeftCell="A19" workbookViewId="0">
      <selection activeCell="G18" sqref="G18"/>
    </sheetView>
  </sheetViews>
  <sheetFormatPr defaultColWidth="9.1796875" defaultRowHeight="14.5" x14ac:dyDescent="0.35"/>
  <cols>
    <col min="1" max="1" width="2.453125" style="39" customWidth="1"/>
    <col min="2" max="2" width="33.54296875" style="39" bestFit="1" customWidth="1"/>
    <col min="3" max="3" width="19.453125" style="39" bestFit="1" customWidth="1"/>
    <col min="4" max="15" width="9.1796875" style="39"/>
    <col min="16" max="16" width="33.54296875" style="39" bestFit="1" customWidth="1"/>
    <col min="17" max="17" width="9.1796875" style="39"/>
    <col min="18" max="18" width="0.453125" style="39" customWidth="1"/>
    <col min="19" max="19" width="9.1796875" style="39" customWidth="1"/>
    <col min="20" max="16384" width="9.1796875" style="39"/>
  </cols>
  <sheetData>
    <row r="1" spans="2:31" x14ac:dyDescent="0.35">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row>
    <row r="2" spans="2:31" x14ac:dyDescent="0.35">
      <c r="B2" s="43"/>
      <c r="C2" s="43"/>
      <c r="D2" s="43"/>
      <c r="E2" s="43"/>
      <c r="F2" s="43"/>
      <c r="G2" s="43"/>
      <c r="H2" s="43"/>
      <c r="I2" s="43"/>
      <c r="J2" s="43"/>
      <c r="K2" s="43"/>
      <c r="L2" s="43"/>
      <c r="M2" s="43"/>
      <c r="N2" s="43"/>
      <c r="O2" s="43"/>
      <c r="P2" s="43"/>
      <c r="Q2" s="43"/>
      <c r="R2" s="21"/>
      <c r="S2" s="43"/>
      <c r="T2" s="43"/>
      <c r="U2" s="43"/>
      <c r="V2" s="43"/>
      <c r="W2" s="43"/>
      <c r="X2" s="43"/>
      <c r="Y2" s="43"/>
      <c r="Z2" s="43"/>
      <c r="AA2" s="43"/>
      <c r="AB2" s="43"/>
      <c r="AC2" s="43"/>
      <c r="AD2" s="43"/>
      <c r="AE2" s="43"/>
    </row>
    <row r="3" spans="2:31" x14ac:dyDescent="0.35">
      <c r="B3" s="43"/>
      <c r="C3" s="43"/>
      <c r="D3" s="43"/>
      <c r="E3" s="43"/>
      <c r="F3" s="43"/>
      <c r="G3" s="43"/>
      <c r="H3" s="43"/>
      <c r="I3" s="43"/>
      <c r="J3" s="43"/>
      <c r="K3" s="43"/>
      <c r="L3" s="43"/>
      <c r="M3" s="43"/>
      <c r="N3" s="43"/>
      <c r="O3" s="43"/>
      <c r="P3" s="43"/>
      <c r="Q3" s="43"/>
      <c r="R3" s="21"/>
      <c r="S3" s="43"/>
      <c r="T3" s="43"/>
      <c r="U3" s="43"/>
      <c r="V3" s="43"/>
      <c r="W3" s="43"/>
      <c r="X3" s="43"/>
      <c r="Y3" s="43"/>
      <c r="Z3" s="43"/>
      <c r="AA3" s="43"/>
      <c r="AB3" s="43"/>
      <c r="AC3" s="43"/>
      <c r="AD3" s="43"/>
      <c r="AE3" s="43"/>
    </row>
    <row r="4" spans="2:31" x14ac:dyDescent="0.35">
      <c r="B4" s="43"/>
      <c r="C4" s="43"/>
      <c r="D4" s="43"/>
      <c r="E4" s="43"/>
      <c r="F4" s="43"/>
      <c r="G4" s="43"/>
      <c r="H4" s="43"/>
      <c r="I4" s="43"/>
      <c r="J4" s="43"/>
      <c r="K4" s="43"/>
      <c r="L4" s="43"/>
      <c r="M4" s="43"/>
      <c r="N4" s="43"/>
      <c r="O4" s="43"/>
      <c r="P4" s="43"/>
      <c r="Q4" s="43"/>
      <c r="R4" s="21"/>
      <c r="S4" s="43"/>
      <c r="T4" s="43"/>
      <c r="U4" s="43"/>
      <c r="V4" s="43"/>
      <c r="W4" s="43"/>
      <c r="X4" s="43"/>
      <c r="Y4" s="43"/>
      <c r="Z4" s="43"/>
      <c r="AA4" s="43"/>
      <c r="AB4" s="43"/>
      <c r="AC4" s="43"/>
      <c r="AD4" s="43"/>
      <c r="AE4" s="43"/>
    </row>
    <row r="5" spans="2:31" x14ac:dyDescent="0.35">
      <c r="B5" s="43"/>
      <c r="C5" s="43"/>
      <c r="D5" s="43"/>
      <c r="E5" s="43"/>
      <c r="F5" s="43"/>
      <c r="G5" s="43"/>
      <c r="H5" s="43"/>
      <c r="I5" s="43"/>
      <c r="J5" s="43"/>
      <c r="K5" s="43"/>
      <c r="L5" s="43"/>
      <c r="M5" s="43"/>
      <c r="N5" s="43"/>
      <c r="O5" s="43"/>
      <c r="P5" s="43"/>
      <c r="Q5" s="43"/>
      <c r="R5" s="21"/>
      <c r="S5" s="43"/>
      <c r="T5" s="43"/>
      <c r="U5" s="43"/>
      <c r="V5" s="43"/>
      <c r="W5" s="43"/>
      <c r="X5" s="43"/>
      <c r="Y5" s="43"/>
      <c r="Z5" s="43"/>
      <c r="AA5" s="43"/>
      <c r="AB5" s="43"/>
      <c r="AC5" s="43"/>
      <c r="AD5" s="43"/>
      <c r="AE5" s="43"/>
    </row>
    <row r="6" spans="2:31" ht="15.5" x14ac:dyDescent="0.35">
      <c r="B6" s="44" t="s">
        <v>1729</v>
      </c>
      <c r="C6" s="45">
        <f>IF(C7="Midrand",COUNTA('Midrand High-Level'!B5:B45),COUNTA('Azure 1 Year Export - VMs'!G5:G237))</f>
        <v>232</v>
      </c>
      <c r="D6" s="43"/>
      <c r="E6" s="43"/>
      <c r="F6" s="43"/>
      <c r="G6" s="43"/>
      <c r="H6" s="43"/>
      <c r="I6" s="43"/>
      <c r="J6" s="43"/>
      <c r="K6" s="43"/>
      <c r="L6" s="43"/>
      <c r="M6" s="43"/>
      <c r="N6" s="43"/>
      <c r="O6" s="43"/>
      <c r="P6" s="43"/>
      <c r="Q6" s="43"/>
      <c r="R6" s="21"/>
      <c r="S6" s="43"/>
      <c r="T6" s="43"/>
      <c r="U6" s="43"/>
      <c r="V6" s="43"/>
      <c r="W6" s="43"/>
      <c r="X6" s="43"/>
      <c r="Y6" s="43"/>
      <c r="Z6" s="43"/>
      <c r="AA6" s="43"/>
      <c r="AB6" s="43"/>
      <c r="AC6" s="43"/>
      <c r="AD6" s="43"/>
      <c r="AE6" s="43"/>
    </row>
    <row r="7" spans="2:31" ht="15.5" x14ac:dyDescent="0.35">
      <c r="B7" s="44" t="s">
        <v>1730</v>
      </c>
      <c r="C7" s="45" t="s">
        <v>1732</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row>
    <row r="8" spans="2:31" ht="15.5" x14ac:dyDescent="0.35">
      <c r="B8" s="44" t="s">
        <v>1733</v>
      </c>
      <c r="C8" s="45">
        <f>IF(C7="Midrand",COUNTIFS('Midrand High-Level'!E5:E45,"Yes",'Midrand High-Level'!D5:D45,0.5),COUNTIFS('Azure 1 Year Export - VMs'!I:I,"Ready For Azure With Conditions"))</f>
        <v>44</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row>
    <row r="9" spans="2:31" ht="15.5" x14ac:dyDescent="0.35">
      <c r="B9" s="44" t="s">
        <v>1734</v>
      </c>
      <c r="C9" s="45">
        <f>IF(C7="Midrand",COUNTIFS('Midrand High-Level'!E5:E45,"Yes",'Midrand High-Level'!D5:D45,1),COUNTIFS('Azure 1 Year Export - VMs'!I:I,"Ready For Azure"))</f>
        <v>189</v>
      </c>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row>
    <row r="10" spans="2:31" ht="15.5" x14ac:dyDescent="0.35">
      <c r="B10" s="44" t="s">
        <v>1773</v>
      </c>
      <c r="C10" s="45" t="str">
        <f>IF('Midrand High-Level'!B1="1 Year","1 Year Reservation",IF('Midrand High-Level'!B1="3 Year","3 Year Reservation","Pay-as-you-Go"))</f>
        <v>1 Year Reservation</v>
      </c>
      <c r="D10" s="43"/>
      <c r="E10" s="43"/>
      <c r="F10" s="43"/>
      <c r="G10" s="43"/>
      <c r="H10" s="43"/>
      <c r="I10" s="43"/>
      <c r="J10" s="43"/>
      <c r="K10" s="43"/>
      <c r="L10" s="43"/>
      <c r="M10" s="43"/>
      <c r="N10" s="43"/>
      <c r="O10" s="43"/>
      <c r="P10" s="44"/>
      <c r="Q10" s="45"/>
      <c r="R10" s="43"/>
      <c r="S10" s="43"/>
      <c r="T10" s="43"/>
      <c r="U10" s="43"/>
      <c r="V10" s="43"/>
      <c r="W10" s="43"/>
      <c r="X10" s="43"/>
      <c r="Y10" s="43"/>
      <c r="Z10" s="43"/>
      <c r="AA10" s="43"/>
      <c r="AB10" s="43"/>
      <c r="AC10" s="43"/>
      <c r="AD10" s="43"/>
      <c r="AE10" s="43"/>
    </row>
    <row r="11" spans="2:31" ht="15.5" x14ac:dyDescent="0.35">
      <c r="B11" s="44" t="s">
        <v>1735</v>
      </c>
      <c r="C11" s="46">
        <f>IF(C7="Midrand",'Midrand High-Level'!B3,'Azure 1 Year Export - VMs'!B2)</f>
        <v>34205.86</v>
      </c>
      <c r="D11" s="43"/>
      <c r="E11" s="43"/>
      <c r="F11" s="43"/>
      <c r="G11" s="43"/>
      <c r="H11" s="43"/>
      <c r="I11" s="43"/>
      <c r="J11" s="43"/>
      <c r="K11" s="43"/>
      <c r="L11" s="43"/>
      <c r="M11" s="43"/>
      <c r="N11" s="43"/>
      <c r="O11" s="43"/>
      <c r="P11" s="44"/>
      <c r="Q11" s="45"/>
      <c r="R11" s="43"/>
      <c r="S11" s="43"/>
      <c r="T11" s="43"/>
      <c r="U11" s="43"/>
      <c r="V11" s="43"/>
      <c r="W11" s="43"/>
      <c r="X11" s="43"/>
      <c r="Y11" s="43"/>
      <c r="Z11" s="43"/>
      <c r="AA11" s="43"/>
      <c r="AB11" s="43"/>
      <c r="AC11" s="43"/>
      <c r="AD11" s="43"/>
      <c r="AE11" s="43"/>
    </row>
    <row r="12" spans="2:31" ht="15.5" x14ac:dyDescent="0.35">
      <c r="B12" s="44" t="s">
        <v>1736</v>
      </c>
      <c r="C12" s="46">
        <f>IF(C7="Midrand",'Midrand High-Level'!D3,'Azure 1 Year Export - VMs'!C2)</f>
        <v>29589.270000000004</v>
      </c>
      <c r="D12" s="43"/>
      <c r="E12" s="43"/>
      <c r="F12" s="43"/>
      <c r="G12" s="43"/>
      <c r="H12" s="43"/>
      <c r="I12" s="43"/>
      <c r="J12" s="43"/>
      <c r="K12" s="43"/>
      <c r="L12" s="43"/>
      <c r="M12" s="43"/>
      <c r="N12" s="43"/>
      <c r="O12" s="43"/>
      <c r="P12" s="44"/>
      <c r="Q12" s="45"/>
      <c r="R12" s="43"/>
      <c r="S12" s="43"/>
      <c r="T12" s="43"/>
      <c r="U12" s="43"/>
      <c r="V12" s="43"/>
      <c r="W12" s="43"/>
      <c r="X12" s="43"/>
      <c r="Y12" s="43"/>
      <c r="Z12" s="43"/>
      <c r="AA12" s="43"/>
      <c r="AB12" s="43"/>
      <c r="AC12" s="43"/>
      <c r="AD12" s="43"/>
      <c r="AE12" s="43"/>
    </row>
    <row r="13" spans="2:31" ht="15.5" x14ac:dyDescent="0.35">
      <c r="B13" s="44" t="s">
        <v>1737</v>
      </c>
      <c r="C13" s="46">
        <f>IF(C7="Midrand",'Midrand High-Level'!E3,'Azure 1 Year Export - VMs'!D2)</f>
        <v>4616.5899999999929</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row>
    <row r="14" spans="2:31" ht="15.5" x14ac:dyDescent="0.35">
      <c r="B14" s="44" t="s">
        <v>1724</v>
      </c>
      <c r="C14" s="46">
        <f>IF($C$7="Midrand",IF('Midrand High-Level'!B2="Yes",'Midrand High-Level'!I48+'Midrand High-Level'!R48,'Midrand High-Level'!G48+'Midrand High-Level'!R48),SUM('Azure 1 Year Export - VMs'!F4:F240))</f>
        <v>49517.432999999925</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row>
    <row r="15" spans="2:31" ht="15.5" x14ac:dyDescent="0.35">
      <c r="B15" s="44" t="s">
        <v>1742</v>
      </c>
      <c r="C15" s="46">
        <f>IF($C$7="Midrand",IF('Midrand High-Level'!B2="Yes",'Midrand High-Level'!M48+'Midrand High-Level'!R48,'Midrand High-Level'!K48+'Midrand High-Level'!R48),'Azure 1 Year Export - VMs'!B2)</f>
        <v>34205.86</v>
      </c>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row>
    <row r="16" spans="2:31" ht="15.5" x14ac:dyDescent="0.35">
      <c r="B16" s="44" t="s">
        <v>1743</v>
      </c>
      <c r="C16" s="46">
        <f>IF($C$7="Midrand",IF('Midrand High-Level'!B2="Yes",'Midrand High-Level'!Q48+'Midrand High-Level'!R48,'Midrand High-Level'!O48+'Midrand High-Level'!R48),'Azure 3 Year Export - VMs'!B2)</f>
        <v>29114.770000000019</v>
      </c>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row>
    <row r="17" spans="2:31" x14ac:dyDescent="0.35">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row>
    <row r="18" spans="2:31" x14ac:dyDescent="0.35">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row>
    <row r="19" spans="2:31" x14ac:dyDescent="0.35">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row>
    <row r="20" spans="2:31" x14ac:dyDescent="0.35">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row>
    <row r="21" spans="2:31" x14ac:dyDescent="0.35">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row>
    <row r="22" spans="2:31" x14ac:dyDescent="0.35">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row>
    <row r="23" spans="2:31" x14ac:dyDescent="0.35">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row>
    <row r="24" spans="2:31" x14ac:dyDescent="0.35">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row>
    <row r="25" spans="2:31" x14ac:dyDescent="0.35">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row>
    <row r="26" spans="2:31" x14ac:dyDescent="0.35">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row>
    <row r="27" spans="2:31" x14ac:dyDescent="0.35">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row>
    <row r="28" spans="2:31" x14ac:dyDescent="0.35">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row>
    <row r="29" spans="2:31" x14ac:dyDescent="0.35">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row>
    <row r="30" spans="2:31" x14ac:dyDescent="0.35">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row>
    <row r="31" spans="2:31" x14ac:dyDescent="0.35">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row>
    <row r="32" spans="2:31" x14ac:dyDescent="0.3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row>
    <row r="33" spans="2:31" x14ac:dyDescent="0.3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row>
    <row r="34" spans="2:31" x14ac:dyDescent="0.3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row>
    <row r="35" spans="2:31" x14ac:dyDescent="0.3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row>
    <row r="36" spans="2:31" x14ac:dyDescent="0.3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row>
    <row r="37" spans="2:31" x14ac:dyDescent="0.3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row>
    <row r="38" spans="2:31" x14ac:dyDescent="0.3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row>
    <row r="39" spans="2:31" x14ac:dyDescent="0.3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row>
    <row r="40" spans="2:31" x14ac:dyDescent="0.3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row>
    <row r="41" spans="2:31" x14ac:dyDescent="0.3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30DB3D-1562-41CB-B39C-D8812E059764}">
          <x14:formula1>
            <xm:f>DropDowns!$C$2:$C$3</xm:f>
          </x14:formula1>
          <xm:sqref>C7 Q11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16E5D-DDB7-4C64-BC9B-E048C50B7904}">
  <dimension ref="A1:O150"/>
  <sheetViews>
    <sheetView workbookViewId="0">
      <selection activeCell="G3" sqref="G3"/>
    </sheetView>
  </sheetViews>
  <sheetFormatPr defaultRowHeight="14.5" x14ac:dyDescent="0.35"/>
  <cols>
    <col min="1" max="1" width="28.7265625" customWidth="1"/>
    <col min="2" max="2" width="19.54296875" bestFit="1" customWidth="1"/>
    <col min="6" max="6" width="8.453125" bestFit="1" customWidth="1"/>
    <col min="7" max="7" width="13.26953125" bestFit="1" customWidth="1"/>
    <col min="8" max="8" width="20.7265625" bestFit="1" customWidth="1"/>
    <col min="9" max="11" width="27.453125" bestFit="1" customWidth="1"/>
    <col min="13" max="15" width="11.1796875" bestFit="1" customWidth="1"/>
  </cols>
  <sheetData>
    <row r="1" spans="1:15" x14ac:dyDescent="0.35">
      <c r="A1" s="17" t="s">
        <v>1699</v>
      </c>
      <c r="B1" s="2" t="s">
        <v>1696</v>
      </c>
      <c r="C1" s="2" t="s">
        <v>1697</v>
      </c>
      <c r="D1" s="1" t="s">
        <v>1418</v>
      </c>
      <c r="E1" s="1" t="s">
        <v>1419</v>
      </c>
      <c r="F1" s="1" t="s">
        <v>1420</v>
      </c>
      <c r="G1" s="1" t="s">
        <v>1421</v>
      </c>
      <c r="H1" s="1" t="s">
        <v>1422</v>
      </c>
      <c r="I1" s="1" t="s">
        <v>1423</v>
      </c>
      <c r="J1" s="1" t="s">
        <v>1424</v>
      </c>
      <c r="K1" s="1" t="s">
        <v>1425</v>
      </c>
      <c r="L1" s="1"/>
      <c r="M1" s="11" t="s">
        <v>1426</v>
      </c>
      <c r="N1" s="11" t="s">
        <v>1426</v>
      </c>
      <c r="O1" s="11" t="s">
        <v>1426</v>
      </c>
    </row>
    <row r="2" spans="1:15" x14ac:dyDescent="0.35">
      <c r="A2" s="18"/>
      <c r="B2" t="str">
        <f>IFERROR(_xlfn.CONCAT("Standard_",REPLACE(D2,FIND(" ",D2,1),1,"_")),_xlfn.CONCAT("Standard_",D2))</f>
        <v>Standard_B1S</v>
      </c>
      <c r="D2" t="s">
        <v>1470</v>
      </c>
      <c r="E2">
        <v>1</v>
      </c>
      <c r="F2" t="s">
        <v>1471</v>
      </c>
      <c r="G2" t="s">
        <v>1472</v>
      </c>
      <c r="H2" s="16">
        <v>181.9803</v>
      </c>
      <c r="I2" s="16">
        <v>105.4415</v>
      </c>
      <c r="J2" s="16">
        <v>68.777900000000002</v>
      </c>
      <c r="K2" t="s">
        <v>1473</v>
      </c>
      <c r="M2" t="e">
        <f t="shared" ref="M2:M4" si="0">REPLACE(REPLACE(H2,1,3,""),FIND("/",REPLACE(H2,1,3,""),1),13,"")</f>
        <v>#VALUE!</v>
      </c>
      <c r="N2" t="e">
        <f t="shared" ref="N2:N4" si="1">REPLACE(REPLACE(I2,1,3,""),FIND("/",REPLACE(I2,1,3,""),1),13,"")</f>
        <v>#VALUE!</v>
      </c>
      <c r="O2" t="e">
        <f t="shared" ref="O2:O4" si="2">REPLACE(REPLACE(J2,1,3,""),FIND("/",REPLACE(J2,1,3,""),1),13,"")</f>
        <v>#VALUE!</v>
      </c>
    </row>
    <row r="3" spans="1:15" x14ac:dyDescent="0.35">
      <c r="A3" s="18"/>
      <c r="B3" t="str">
        <f t="shared" ref="B3:B66" si="3">IFERROR(_xlfn.CONCAT("Standard_",REPLACE(D3,FIND(" ",D3,1),1,"_")),_xlfn.CONCAT("Standard_",D3))</f>
        <v>Standard_B1MS</v>
      </c>
      <c r="D3" t="s">
        <v>1474</v>
      </c>
      <c r="E3">
        <v>1</v>
      </c>
      <c r="F3" t="s">
        <v>1475</v>
      </c>
      <c r="G3" t="s">
        <v>1472</v>
      </c>
      <c r="H3" s="16">
        <v>362.62240000000003</v>
      </c>
      <c r="I3" s="16">
        <v>212.35489999999999</v>
      </c>
      <c r="J3" s="16">
        <v>136.48519999999999</v>
      </c>
      <c r="K3" t="s">
        <v>1476</v>
      </c>
      <c r="M3" t="e">
        <f t="shared" si="0"/>
        <v>#VALUE!</v>
      </c>
      <c r="N3" t="e">
        <f t="shared" si="1"/>
        <v>#VALUE!</v>
      </c>
      <c r="O3" t="e">
        <f t="shared" si="2"/>
        <v>#VALUE!</v>
      </c>
    </row>
    <row r="4" spans="1:15" x14ac:dyDescent="0.35">
      <c r="A4" s="18"/>
      <c r="B4" t="str">
        <f t="shared" si="3"/>
        <v>Standard_B2S</v>
      </c>
      <c r="D4" t="s">
        <v>1477</v>
      </c>
      <c r="E4">
        <v>2</v>
      </c>
      <c r="F4" t="s">
        <v>1472</v>
      </c>
      <c r="G4" t="s">
        <v>1402</v>
      </c>
      <c r="H4" s="16">
        <v>725.24480000000005</v>
      </c>
      <c r="I4" s="16">
        <v>423.10410000000002</v>
      </c>
      <c r="J4" s="16">
        <v>273.37180000000001</v>
      </c>
      <c r="K4" t="s">
        <v>1478</v>
      </c>
      <c r="M4" t="e">
        <f t="shared" si="0"/>
        <v>#VALUE!</v>
      </c>
      <c r="N4" t="e">
        <f t="shared" si="1"/>
        <v>#VALUE!</v>
      </c>
      <c r="O4" t="e">
        <f t="shared" si="2"/>
        <v>#VALUE!</v>
      </c>
    </row>
    <row r="5" spans="1:15" x14ac:dyDescent="0.35">
      <c r="A5" s="18"/>
      <c r="B5" t="str">
        <f t="shared" si="3"/>
        <v>Standard_B2MS</v>
      </c>
      <c r="D5" t="s">
        <v>1479</v>
      </c>
      <c r="E5">
        <v>2</v>
      </c>
      <c r="F5" t="s">
        <v>1402</v>
      </c>
      <c r="G5" t="s">
        <v>1404</v>
      </c>
      <c r="H5" s="16">
        <v>1458.5181</v>
      </c>
      <c r="I5" s="16">
        <v>853.83529999999996</v>
      </c>
      <c r="J5" s="16">
        <v>548.88459999999998</v>
      </c>
      <c r="K5" t="s">
        <v>1480</v>
      </c>
      <c r="M5" t="e">
        <f t="shared" ref="M5:O9" si="4">REPLACE(REPLACE(H5,1,3,""),FIND("/",REPLACE(H5,1,3,""),1),13,"")</f>
        <v>#VALUE!</v>
      </c>
      <c r="N5" t="e">
        <f t="shared" si="4"/>
        <v>#VALUE!</v>
      </c>
      <c r="O5" t="e">
        <f t="shared" si="4"/>
        <v>#VALUE!</v>
      </c>
    </row>
    <row r="6" spans="1:15" x14ac:dyDescent="0.35">
      <c r="A6" s="18"/>
      <c r="B6" t="str">
        <f t="shared" si="3"/>
        <v>Standard_B4MS</v>
      </c>
      <c r="D6" t="s">
        <v>1481</v>
      </c>
      <c r="E6">
        <v>4</v>
      </c>
      <c r="F6" t="s">
        <v>1404</v>
      </c>
      <c r="G6" t="s">
        <v>1406</v>
      </c>
      <c r="H6" s="16">
        <v>2903.6552999999999</v>
      </c>
      <c r="I6" s="16">
        <v>1698.5715</v>
      </c>
      <c r="J6" s="16">
        <v>1093.2195999999999</v>
      </c>
      <c r="K6" t="s">
        <v>1482</v>
      </c>
      <c r="M6" t="e">
        <f t="shared" si="4"/>
        <v>#VALUE!</v>
      </c>
      <c r="N6" t="e">
        <f t="shared" si="4"/>
        <v>#VALUE!</v>
      </c>
      <c r="O6" t="e">
        <f t="shared" si="4"/>
        <v>#VALUE!</v>
      </c>
    </row>
    <row r="7" spans="1:15" x14ac:dyDescent="0.35">
      <c r="A7" s="18"/>
      <c r="B7" t="str">
        <f t="shared" si="3"/>
        <v>Standard_B8MS</v>
      </c>
      <c r="D7" t="s">
        <v>1483</v>
      </c>
      <c r="E7">
        <v>8</v>
      </c>
      <c r="F7" t="s">
        <v>1406</v>
      </c>
      <c r="G7" t="s">
        <v>1408</v>
      </c>
      <c r="H7" s="16">
        <v>5807.3105999999998</v>
      </c>
      <c r="I7" s="16">
        <v>3397.1428999999998</v>
      </c>
      <c r="J7" s="16">
        <v>2185.9038999999998</v>
      </c>
      <c r="K7" t="s">
        <v>1484</v>
      </c>
      <c r="M7" t="e">
        <f t="shared" si="4"/>
        <v>#VALUE!</v>
      </c>
      <c r="N7" t="e">
        <f t="shared" si="4"/>
        <v>#VALUE!</v>
      </c>
      <c r="O7" t="e">
        <f t="shared" si="4"/>
        <v>#VALUE!</v>
      </c>
    </row>
    <row r="8" spans="1:15" x14ac:dyDescent="0.35">
      <c r="A8" s="18"/>
      <c r="B8" t="str">
        <f t="shared" si="3"/>
        <v>Standard_B12MS</v>
      </c>
      <c r="D8" t="s">
        <v>1485</v>
      </c>
      <c r="E8">
        <v>12</v>
      </c>
      <c r="F8" t="s">
        <v>1486</v>
      </c>
      <c r="G8" t="s">
        <v>1487</v>
      </c>
      <c r="H8" s="16">
        <v>8710.9658999999992</v>
      </c>
      <c r="I8" s="16">
        <v>5097.3200999999999</v>
      </c>
      <c r="J8" s="16">
        <v>3279.5248000000001</v>
      </c>
      <c r="K8" t="s">
        <v>1488</v>
      </c>
      <c r="M8" t="e">
        <f t="shared" si="4"/>
        <v>#VALUE!</v>
      </c>
      <c r="N8" t="e">
        <f t="shared" si="4"/>
        <v>#VALUE!</v>
      </c>
      <c r="O8" t="e">
        <f t="shared" si="4"/>
        <v>#VALUE!</v>
      </c>
    </row>
    <row r="9" spans="1:15" x14ac:dyDescent="0.35">
      <c r="A9" s="18"/>
      <c r="B9" t="str">
        <f t="shared" si="3"/>
        <v>Standard_B16MS</v>
      </c>
      <c r="D9" t="s">
        <v>1489</v>
      </c>
      <c r="E9">
        <v>16</v>
      </c>
      <c r="F9" t="s">
        <v>1408</v>
      </c>
      <c r="G9" t="s">
        <v>1410</v>
      </c>
      <c r="H9" s="16">
        <v>11614.6212</v>
      </c>
      <c r="I9" s="16">
        <v>6795.8914999999997</v>
      </c>
      <c r="J9" s="16">
        <v>4372.7443999999996</v>
      </c>
      <c r="K9" t="s">
        <v>1490</v>
      </c>
      <c r="M9" t="e">
        <f t="shared" si="4"/>
        <v>#VALUE!</v>
      </c>
      <c r="N9" t="e">
        <f t="shared" si="4"/>
        <v>#VALUE!</v>
      </c>
      <c r="O9" t="e">
        <f t="shared" si="4"/>
        <v>#VALUE!</v>
      </c>
    </row>
    <row r="10" spans="1:15" x14ac:dyDescent="0.35">
      <c r="A10" s="18"/>
      <c r="B10" t="str">
        <f t="shared" si="3"/>
        <v>Standard_B20MS</v>
      </c>
      <c r="D10" t="s">
        <v>1491</v>
      </c>
      <c r="E10">
        <v>20</v>
      </c>
      <c r="F10" t="s">
        <v>1492</v>
      </c>
      <c r="G10" t="s">
        <v>1493</v>
      </c>
      <c r="H10" s="16">
        <v>14518.2765</v>
      </c>
      <c r="I10" s="16">
        <v>8494.4629999999997</v>
      </c>
      <c r="J10" s="16">
        <v>5465.4287000000004</v>
      </c>
      <c r="K10" t="s">
        <v>1494</v>
      </c>
      <c r="M10" t="e">
        <f t="shared" ref="M10:M73" si="5">REPLACE(REPLACE(H10,1,3,""),FIND("/",REPLACE(H10,1,3,""),1),13,"")</f>
        <v>#VALUE!</v>
      </c>
      <c r="N10" t="e">
        <f t="shared" ref="N10:N73" si="6">REPLACE(REPLACE(I10,1,3,""),FIND("/",REPLACE(I10,1,3,""),1),13,"")</f>
        <v>#VALUE!</v>
      </c>
      <c r="O10" t="e">
        <f t="shared" ref="O10:O73" si="7">REPLACE(REPLACE(J10,1,3,""),FIND("/",REPLACE(J10,1,3,""),1),13,"")</f>
        <v>#VALUE!</v>
      </c>
    </row>
    <row r="11" spans="1:15" x14ac:dyDescent="0.35">
      <c r="A11" s="18"/>
      <c r="B11" t="str">
        <f t="shared" si="3"/>
        <v>Standard_A1_v2</v>
      </c>
      <c r="D11" t="s">
        <v>1495</v>
      </c>
      <c r="E11">
        <v>1</v>
      </c>
      <c r="F11" t="s">
        <v>1475</v>
      </c>
      <c r="G11" t="s">
        <v>1496</v>
      </c>
      <c r="H11" s="16">
        <v>644.95939999999996</v>
      </c>
      <c r="I11" s="16">
        <v>644.95939999999996</v>
      </c>
      <c r="J11" s="16">
        <v>644.95939999999996</v>
      </c>
      <c r="K11" t="s">
        <v>1497</v>
      </c>
      <c r="M11" t="e">
        <f t="shared" si="5"/>
        <v>#VALUE!</v>
      </c>
      <c r="N11" t="e">
        <f t="shared" si="6"/>
        <v>#VALUE!</v>
      </c>
      <c r="O11" t="e">
        <f t="shared" si="7"/>
        <v>#VALUE!</v>
      </c>
    </row>
    <row r="12" spans="1:15" x14ac:dyDescent="0.35">
      <c r="A12" s="18"/>
      <c r="B12" t="str">
        <f t="shared" si="3"/>
        <v>Standard_A2_v2</v>
      </c>
      <c r="D12" t="s">
        <v>1498</v>
      </c>
      <c r="E12">
        <v>2</v>
      </c>
      <c r="F12" t="s">
        <v>1472</v>
      </c>
      <c r="G12" t="s">
        <v>1499</v>
      </c>
      <c r="H12" s="16">
        <v>1364.8517999999999</v>
      </c>
      <c r="I12" s="16">
        <v>1364.8517999999999</v>
      </c>
      <c r="J12" s="16">
        <v>1364.8517999999999</v>
      </c>
      <c r="K12" t="s">
        <v>1500</v>
      </c>
      <c r="M12" t="e">
        <f t="shared" si="5"/>
        <v>#VALUE!</v>
      </c>
      <c r="N12" t="e">
        <f t="shared" si="6"/>
        <v>#VALUE!</v>
      </c>
      <c r="O12" t="e">
        <f t="shared" si="7"/>
        <v>#VALUE!</v>
      </c>
    </row>
    <row r="13" spans="1:15" x14ac:dyDescent="0.35">
      <c r="A13" s="18"/>
      <c r="B13" t="str">
        <f t="shared" si="3"/>
        <v>Standard_A2m_v2</v>
      </c>
      <c r="D13" t="s">
        <v>1501</v>
      </c>
      <c r="E13">
        <v>2</v>
      </c>
      <c r="F13" t="s">
        <v>1404</v>
      </c>
      <c r="G13" t="s">
        <v>1499</v>
      </c>
      <c r="H13" s="16">
        <v>1779.6596999999999</v>
      </c>
      <c r="I13" s="16">
        <v>1779.6596999999999</v>
      </c>
      <c r="J13" s="16">
        <v>1779.6596999999999</v>
      </c>
      <c r="K13" t="s">
        <v>1502</v>
      </c>
      <c r="M13" t="e">
        <f t="shared" si="5"/>
        <v>#VALUE!</v>
      </c>
      <c r="N13" t="e">
        <f t="shared" si="6"/>
        <v>#VALUE!</v>
      </c>
      <c r="O13" t="e">
        <f t="shared" si="7"/>
        <v>#VALUE!</v>
      </c>
    </row>
    <row r="14" spans="1:15" x14ac:dyDescent="0.35">
      <c r="A14" s="18"/>
      <c r="B14" t="str">
        <f t="shared" si="3"/>
        <v>Standard_A4_v2</v>
      </c>
      <c r="D14" t="s">
        <v>1503</v>
      </c>
      <c r="E14">
        <v>4</v>
      </c>
      <c r="F14" t="s">
        <v>1402</v>
      </c>
      <c r="G14" t="s">
        <v>1504</v>
      </c>
      <c r="H14" s="16">
        <v>2850.1316999999999</v>
      </c>
      <c r="I14" s="16">
        <v>2850.1316999999999</v>
      </c>
      <c r="J14" s="16">
        <v>2850.1316999999999</v>
      </c>
      <c r="K14" t="s">
        <v>1505</v>
      </c>
      <c r="M14" t="e">
        <f t="shared" si="5"/>
        <v>#VALUE!</v>
      </c>
      <c r="N14" t="e">
        <f t="shared" si="6"/>
        <v>#VALUE!</v>
      </c>
      <c r="O14" t="e">
        <f t="shared" si="7"/>
        <v>#VALUE!</v>
      </c>
    </row>
    <row r="15" spans="1:15" x14ac:dyDescent="0.35">
      <c r="A15" s="18"/>
      <c r="B15" t="str">
        <f t="shared" si="3"/>
        <v>Standard_A4m_v2</v>
      </c>
      <c r="D15" t="s">
        <v>1506</v>
      </c>
      <c r="E15">
        <v>4</v>
      </c>
      <c r="F15" t="s">
        <v>1406</v>
      </c>
      <c r="G15" t="s">
        <v>1504</v>
      </c>
      <c r="H15" s="16">
        <v>3733.2710999999999</v>
      </c>
      <c r="I15" s="16">
        <v>3733.2710999999999</v>
      </c>
      <c r="J15" s="16">
        <v>3733.2710999999999</v>
      </c>
      <c r="K15" t="s">
        <v>1507</v>
      </c>
      <c r="M15" t="e">
        <f t="shared" si="5"/>
        <v>#VALUE!</v>
      </c>
      <c r="N15" t="e">
        <f t="shared" si="6"/>
        <v>#VALUE!</v>
      </c>
      <c r="O15" t="e">
        <f t="shared" si="7"/>
        <v>#VALUE!</v>
      </c>
    </row>
    <row r="16" spans="1:15" x14ac:dyDescent="0.35">
      <c r="A16" s="18"/>
      <c r="B16" t="str">
        <f t="shared" si="3"/>
        <v>Standard_A8_v2</v>
      </c>
      <c r="D16" t="s">
        <v>1508</v>
      </c>
      <c r="E16">
        <v>8</v>
      </c>
      <c r="F16" t="s">
        <v>1404</v>
      </c>
      <c r="G16" t="s">
        <v>1492</v>
      </c>
      <c r="H16" s="16">
        <v>5967.8814000000002</v>
      </c>
      <c r="I16" s="16">
        <v>5967.8814000000002</v>
      </c>
      <c r="J16" s="16">
        <v>5967.8814000000002</v>
      </c>
      <c r="K16" t="s">
        <v>1509</v>
      </c>
      <c r="M16" t="e">
        <f t="shared" si="5"/>
        <v>#VALUE!</v>
      </c>
      <c r="N16" t="e">
        <f t="shared" si="6"/>
        <v>#VALUE!</v>
      </c>
      <c r="O16" t="e">
        <f t="shared" si="7"/>
        <v>#VALUE!</v>
      </c>
    </row>
    <row r="17" spans="1:15" x14ac:dyDescent="0.35">
      <c r="A17" s="18"/>
      <c r="B17" t="str">
        <f t="shared" si="3"/>
        <v>Standard_A8m_v2</v>
      </c>
      <c r="D17" t="s">
        <v>1510</v>
      </c>
      <c r="E17">
        <v>8</v>
      </c>
      <c r="F17" t="s">
        <v>1408</v>
      </c>
      <c r="G17" t="s">
        <v>1492</v>
      </c>
      <c r="H17" s="16">
        <v>7841.2074000000002</v>
      </c>
      <c r="I17" s="16">
        <v>7841.2074000000002</v>
      </c>
      <c r="J17" s="16">
        <v>7841.2074000000002</v>
      </c>
      <c r="K17" t="s">
        <v>1511</v>
      </c>
      <c r="M17" t="e">
        <f t="shared" si="5"/>
        <v>#VALUE!</v>
      </c>
      <c r="N17" t="e">
        <f t="shared" si="6"/>
        <v>#VALUE!</v>
      </c>
      <c r="O17" t="e">
        <f t="shared" si="7"/>
        <v>#VALUE!</v>
      </c>
    </row>
    <row r="18" spans="1:15" x14ac:dyDescent="0.35">
      <c r="A18" s="18"/>
      <c r="B18" t="str">
        <f t="shared" si="3"/>
        <v>Standard_D2d_v4</v>
      </c>
      <c r="D18" t="s">
        <v>1429</v>
      </c>
      <c r="E18">
        <v>2</v>
      </c>
      <c r="F18" t="s">
        <v>1402</v>
      </c>
      <c r="G18" t="s">
        <v>1430</v>
      </c>
      <c r="H18" s="16">
        <v>2020.5159000000001</v>
      </c>
      <c r="I18" s="16">
        <v>1195.9848999999999</v>
      </c>
      <c r="J18" s="16">
        <v>769.80319999999995</v>
      </c>
      <c r="K18" t="s">
        <v>1512</v>
      </c>
      <c r="M18" t="e">
        <f t="shared" si="5"/>
        <v>#VALUE!</v>
      </c>
      <c r="N18" t="e">
        <f t="shared" si="6"/>
        <v>#VALUE!</v>
      </c>
      <c r="O18" t="e">
        <f t="shared" si="7"/>
        <v>#VALUE!</v>
      </c>
    </row>
    <row r="19" spans="1:15" x14ac:dyDescent="0.35">
      <c r="A19" s="18"/>
      <c r="B19" t="str">
        <f t="shared" si="3"/>
        <v>Standard_D4d_v4</v>
      </c>
      <c r="D19" t="s">
        <v>1431</v>
      </c>
      <c r="E19">
        <v>4</v>
      </c>
      <c r="F19" t="s">
        <v>1404</v>
      </c>
      <c r="G19" t="s">
        <v>1432</v>
      </c>
      <c r="H19" s="16">
        <v>4054.4126999999999</v>
      </c>
      <c r="I19" s="16">
        <v>2390.4978000000001</v>
      </c>
      <c r="J19" s="16">
        <v>1539.7402</v>
      </c>
      <c r="K19" t="s">
        <v>1513</v>
      </c>
      <c r="M19" t="e">
        <f t="shared" si="5"/>
        <v>#VALUE!</v>
      </c>
      <c r="N19" t="e">
        <f t="shared" si="6"/>
        <v>#VALUE!</v>
      </c>
      <c r="O19" t="e">
        <f t="shared" si="7"/>
        <v>#VALUE!</v>
      </c>
    </row>
    <row r="20" spans="1:15" x14ac:dyDescent="0.35">
      <c r="A20" s="18"/>
      <c r="B20" t="str">
        <f t="shared" si="3"/>
        <v>Standard_D8d_v4</v>
      </c>
      <c r="D20" t="s">
        <v>1433</v>
      </c>
      <c r="E20">
        <v>8</v>
      </c>
      <c r="F20" t="s">
        <v>1406</v>
      </c>
      <c r="G20" t="s">
        <v>1434</v>
      </c>
      <c r="H20" s="16">
        <v>8108.8253999999997</v>
      </c>
      <c r="I20" s="16">
        <v>4781.1293999999998</v>
      </c>
      <c r="J20" s="16">
        <v>3080.0156000000002</v>
      </c>
      <c r="K20" t="s">
        <v>1514</v>
      </c>
      <c r="M20" t="e">
        <f t="shared" si="5"/>
        <v>#VALUE!</v>
      </c>
      <c r="N20" t="e">
        <f t="shared" si="6"/>
        <v>#VALUE!</v>
      </c>
      <c r="O20" t="e">
        <f t="shared" si="7"/>
        <v>#VALUE!</v>
      </c>
    </row>
    <row r="21" spans="1:15" x14ac:dyDescent="0.35">
      <c r="A21" s="18"/>
      <c r="B21" t="str">
        <f t="shared" si="3"/>
        <v>Standard_D16d_v4</v>
      </c>
      <c r="D21" t="s">
        <v>1435</v>
      </c>
      <c r="E21">
        <v>16</v>
      </c>
      <c r="F21" t="s">
        <v>1408</v>
      </c>
      <c r="G21" t="s">
        <v>1436</v>
      </c>
      <c r="H21" s="16">
        <v>16204.269899999999</v>
      </c>
      <c r="I21" s="16">
        <v>9563.7307000000001</v>
      </c>
      <c r="J21" s="16">
        <v>6159.3621000000003</v>
      </c>
      <c r="K21" t="s">
        <v>1515</v>
      </c>
      <c r="M21" t="e">
        <f t="shared" si="5"/>
        <v>#VALUE!</v>
      </c>
      <c r="N21" t="e">
        <f t="shared" si="6"/>
        <v>#VALUE!</v>
      </c>
      <c r="O21" t="e">
        <f t="shared" si="7"/>
        <v>#VALUE!</v>
      </c>
    </row>
    <row r="22" spans="1:15" x14ac:dyDescent="0.35">
      <c r="A22" s="18"/>
      <c r="B22" t="str">
        <f t="shared" si="3"/>
        <v>Standard_D32d_v4</v>
      </c>
      <c r="D22" t="s">
        <v>1437</v>
      </c>
      <c r="E22">
        <v>32</v>
      </c>
      <c r="F22" t="s">
        <v>1410</v>
      </c>
      <c r="G22" t="s">
        <v>1413</v>
      </c>
      <c r="H22" s="16">
        <v>32421.920699999999</v>
      </c>
      <c r="I22" s="16">
        <v>19127.327600000001</v>
      </c>
      <c r="J22" s="16">
        <v>12318.724200000001</v>
      </c>
      <c r="K22" t="s">
        <v>1516</v>
      </c>
      <c r="M22" t="e">
        <f t="shared" si="5"/>
        <v>#VALUE!</v>
      </c>
      <c r="N22" t="e">
        <f t="shared" si="6"/>
        <v>#VALUE!</v>
      </c>
      <c r="O22" t="e">
        <f t="shared" si="7"/>
        <v>#VALUE!</v>
      </c>
    </row>
    <row r="23" spans="1:15" x14ac:dyDescent="0.35">
      <c r="A23" s="18"/>
      <c r="B23" t="str">
        <f t="shared" si="3"/>
        <v>Standard_D48d_v4</v>
      </c>
      <c r="D23" t="s">
        <v>1438</v>
      </c>
      <c r="E23">
        <v>48</v>
      </c>
      <c r="F23" t="s">
        <v>1412</v>
      </c>
      <c r="G23" t="s">
        <v>1439</v>
      </c>
      <c r="H23" s="16">
        <v>48626.190600000002</v>
      </c>
      <c r="I23" s="16">
        <v>28689.452499999999</v>
      </c>
      <c r="J23" s="16">
        <v>18478.220099999999</v>
      </c>
      <c r="K23" t="s">
        <v>1517</v>
      </c>
      <c r="M23" t="e">
        <f t="shared" si="5"/>
        <v>#VALUE!</v>
      </c>
      <c r="N23" t="e">
        <f t="shared" si="6"/>
        <v>#VALUE!</v>
      </c>
      <c r="O23" t="e">
        <f t="shared" si="7"/>
        <v>#VALUE!</v>
      </c>
    </row>
    <row r="24" spans="1:15" x14ac:dyDescent="0.35">
      <c r="A24" s="18"/>
      <c r="B24" t="str">
        <f t="shared" si="3"/>
        <v>Standard_D64d_v4</v>
      </c>
      <c r="D24" t="s">
        <v>1440</v>
      </c>
      <c r="E24">
        <v>64</v>
      </c>
      <c r="F24" t="s">
        <v>1414</v>
      </c>
      <c r="G24" t="s">
        <v>1417</v>
      </c>
      <c r="H24" s="16">
        <v>64830.460500000001</v>
      </c>
      <c r="I24" s="16">
        <v>38253.183199999999</v>
      </c>
      <c r="J24" s="16">
        <v>24638.117399999999</v>
      </c>
      <c r="K24" t="s">
        <v>1518</v>
      </c>
      <c r="M24" t="e">
        <f t="shared" si="5"/>
        <v>#VALUE!</v>
      </c>
      <c r="N24" t="e">
        <f t="shared" si="6"/>
        <v>#VALUE!</v>
      </c>
      <c r="O24" t="e">
        <f t="shared" si="7"/>
        <v>#VALUE!</v>
      </c>
    </row>
    <row r="25" spans="1:15" x14ac:dyDescent="0.35">
      <c r="A25" s="18"/>
      <c r="B25" t="str">
        <f t="shared" si="3"/>
        <v>Standard_D2ds_v4</v>
      </c>
      <c r="D25" t="s">
        <v>1441</v>
      </c>
      <c r="E25">
        <v>2</v>
      </c>
      <c r="F25" t="s">
        <v>1402</v>
      </c>
      <c r="G25" t="s">
        <v>1430</v>
      </c>
      <c r="H25" s="16">
        <v>2020.5159000000001</v>
      </c>
      <c r="I25" s="16">
        <v>1195.9848999999999</v>
      </c>
      <c r="J25" s="16">
        <v>769.80319999999995</v>
      </c>
      <c r="K25" t="s">
        <v>1512</v>
      </c>
      <c r="M25" t="e">
        <f t="shared" si="5"/>
        <v>#VALUE!</v>
      </c>
      <c r="N25" t="e">
        <f t="shared" si="6"/>
        <v>#VALUE!</v>
      </c>
      <c r="O25" t="e">
        <f t="shared" si="7"/>
        <v>#VALUE!</v>
      </c>
    </row>
    <row r="26" spans="1:15" x14ac:dyDescent="0.35">
      <c r="A26" s="18"/>
      <c r="B26" t="str">
        <f t="shared" si="3"/>
        <v>Standard_D4ds_v4</v>
      </c>
      <c r="D26" t="s">
        <v>1442</v>
      </c>
      <c r="E26">
        <v>4</v>
      </c>
      <c r="F26" t="s">
        <v>1404</v>
      </c>
      <c r="G26" t="s">
        <v>1432</v>
      </c>
      <c r="H26" s="16">
        <v>4054.4126999999999</v>
      </c>
      <c r="I26" s="16">
        <v>2390.4978000000001</v>
      </c>
      <c r="J26" s="16">
        <v>1539.7402</v>
      </c>
      <c r="K26" t="s">
        <v>1513</v>
      </c>
      <c r="M26" t="e">
        <f t="shared" si="5"/>
        <v>#VALUE!</v>
      </c>
      <c r="N26" t="e">
        <f t="shared" si="6"/>
        <v>#VALUE!</v>
      </c>
      <c r="O26" t="e">
        <f t="shared" si="7"/>
        <v>#VALUE!</v>
      </c>
    </row>
    <row r="27" spans="1:15" x14ac:dyDescent="0.35">
      <c r="A27" s="18"/>
      <c r="B27" t="str">
        <f t="shared" si="3"/>
        <v>Standard_D8ds_v4</v>
      </c>
      <c r="D27" t="s">
        <v>1443</v>
      </c>
      <c r="E27">
        <v>8</v>
      </c>
      <c r="F27" t="s">
        <v>1406</v>
      </c>
      <c r="G27" t="s">
        <v>1434</v>
      </c>
      <c r="H27" s="16">
        <v>8108.8253999999997</v>
      </c>
      <c r="I27" s="16">
        <v>4781.1293999999998</v>
      </c>
      <c r="J27" s="16">
        <v>3080.0156000000002</v>
      </c>
      <c r="K27" t="s">
        <v>1514</v>
      </c>
      <c r="M27" t="e">
        <f t="shared" si="5"/>
        <v>#VALUE!</v>
      </c>
      <c r="N27" t="e">
        <f t="shared" si="6"/>
        <v>#VALUE!</v>
      </c>
      <c r="O27" t="e">
        <f t="shared" si="7"/>
        <v>#VALUE!</v>
      </c>
    </row>
    <row r="28" spans="1:15" x14ac:dyDescent="0.35">
      <c r="A28" s="18"/>
      <c r="B28" t="str">
        <f t="shared" si="3"/>
        <v>Standard_D16ds_v4</v>
      </c>
      <c r="D28" t="s">
        <v>1444</v>
      </c>
      <c r="E28">
        <v>16</v>
      </c>
      <c r="F28" t="s">
        <v>1408</v>
      </c>
      <c r="G28" t="s">
        <v>1436</v>
      </c>
      <c r="H28" s="16">
        <v>16204.269899999999</v>
      </c>
      <c r="I28" s="16">
        <v>9563.7307000000001</v>
      </c>
      <c r="J28" s="16">
        <v>6159.3621000000003</v>
      </c>
      <c r="K28" t="s">
        <v>1515</v>
      </c>
      <c r="M28" t="e">
        <f t="shared" si="5"/>
        <v>#VALUE!</v>
      </c>
      <c r="N28" t="e">
        <f t="shared" si="6"/>
        <v>#VALUE!</v>
      </c>
      <c r="O28" t="e">
        <f t="shared" si="7"/>
        <v>#VALUE!</v>
      </c>
    </row>
    <row r="29" spans="1:15" x14ac:dyDescent="0.35">
      <c r="A29" s="18"/>
      <c r="B29" t="str">
        <f t="shared" si="3"/>
        <v>Standard_D32ds_v4</v>
      </c>
      <c r="D29" t="s">
        <v>1445</v>
      </c>
      <c r="E29">
        <v>32</v>
      </c>
      <c r="F29" t="s">
        <v>1410</v>
      </c>
      <c r="G29" t="s">
        <v>1413</v>
      </c>
      <c r="H29" s="16">
        <v>32421.920699999999</v>
      </c>
      <c r="I29" s="16">
        <v>19127.327600000001</v>
      </c>
      <c r="J29" s="16">
        <v>12318.724200000001</v>
      </c>
      <c r="K29" t="s">
        <v>1516</v>
      </c>
      <c r="M29" t="e">
        <f t="shared" si="5"/>
        <v>#VALUE!</v>
      </c>
      <c r="N29" t="e">
        <f t="shared" si="6"/>
        <v>#VALUE!</v>
      </c>
      <c r="O29" t="e">
        <f t="shared" si="7"/>
        <v>#VALUE!</v>
      </c>
    </row>
    <row r="30" spans="1:15" x14ac:dyDescent="0.35">
      <c r="A30" s="18"/>
      <c r="B30" t="str">
        <f t="shared" si="3"/>
        <v>Standard_D48ds_v4</v>
      </c>
      <c r="D30" t="s">
        <v>1446</v>
      </c>
      <c r="E30">
        <v>48</v>
      </c>
      <c r="F30" t="s">
        <v>1412</v>
      </c>
      <c r="G30" t="s">
        <v>1439</v>
      </c>
      <c r="H30" s="16">
        <v>48626.190600000002</v>
      </c>
      <c r="I30" s="16">
        <v>28689.452499999999</v>
      </c>
      <c r="J30" s="16">
        <v>18478.220099999999</v>
      </c>
      <c r="K30" t="s">
        <v>1517</v>
      </c>
      <c r="M30" t="e">
        <f t="shared" si="5"/>
        <v>#VALUE!</v>
      </c>
      <c r="N30" t="e">
        <f t="shared" si="6"/>
        <v>#VALUE!</v>
      </c>
      <c r="O30" t="e">
        <f t="shared" si="7"/>
        <v>#VALUE!</v>
      </c>
    </row>
    <row r="31" spans="1:15" x14ac:dyDescent="0.35">
      <c r="A31" s="18"/>
      <c r="B31" t="str">
        <f t="shared" si="3"/>
        <v>Standard_D64ds_v4</v>
      </c>
      <c r="D31" t="s">
        <v>1447</v>
      </c>
      <c r="E31">
        <v>64</v>
      </c>
      <c r="F31" t="s">
        <v>1414</v>
      </c>
      <c r="G31" t="s">
        <v>1417</v>
      </c>
      <c r="H31" s="16">
        <v>64830.460500000001</v>
      </c>
      <c r="I31" s="16">
        <v>38253.183199999999</v>
      </c>
      <c r="J31" s="16">
        <v>24638.117399999999</v>
      </c>
      <c r="K31" t="s">
        <v>1518</v>
      </c>
      <c r="M31" t="e">
        <f t="shared" si="5"/>
        <v>#VALUE!</v>
      </c>
      <c r="N31" t="e">
        <f t="shared" si="6"/>
        <v>#VALUE!</v>
      </c>
      <c r="O31" t="e">
        <f t="shared" si="7"/>
        <v>#VALUE!</v>
      </c>
    </row>
    <row r="32" spans="1:15" x14ac:dyDescent="0.35">
      <c r="A32" s="18"/>
      <c r="B32" t="str">
        <f t="shared" si="3"/>
        <v>Standard_D2_v4</v>
      </c>
      <c r="D32" t="s">
        <v>1448</v>
      </c>
      <c r="E32">
        <v>2</v>
      </c>
      <c r="F32" t="s">
        <v>1402</v>
      </c>
      <c r="G32" t="s">
        <v>1449</v>
      </c>
      <c r="H32" s="16">
        <v>1726.1360999999999</v>
      </c>
      <c r="I32" s="16">
        <v>1015.7442</v>
      </c>
      <c r="J32" s="16">
        <v>654.3261</v>
      </c>
      <c r="K32" t="s">
        <v>1519</v>
      </c>
      <c r="M32" t="e">
        <f t="shared" si="5"/>
        <v>#VALUE!</v>
      </c>
      <c r="N32" t="e">
        <f t="shared" si="6"/>
        <v>#VALUE!</v>
      </c>
      <c r="O32" t="e">
        <f t="shared" si="7"/>
        <v>#VALUE!</v>
      </c>
    </row>
    <row r="33" spans="1:15" x14ac:dyDescent="0.35">
      <c r="A33" s="18"/>
      <c r="B33" t="str">
        <f t="shared" si="3"/>
        <v>Standard_D4_v4</v>
      </c>
      <c r="D33" t="s">
        <v>1450</v>
      </c>
      <c r="E33">
        <v>4</v>
      </c>
      <c r="F33" t="s">
        <v>1404</v>
      </c>
      <c r="G33" t="s">
        <v>1449</v>
      </c>
      <c r="H33" s="16">
        <v>3438.8912999999998</v>
      </c>
      <c r="I33" s="16">
        <v>2031.6221</v>
      </c>
      <c r="J33" s="16">
        <v>1307.9829999999999</v>
      </c>
      <c r="K33" t="s">
        <v>1520</v>
      </c>
      <c r="M33" t="e">
        <f t="shared" si="5"/>
        <v>#VALUE!</v>
      </c>
      <c r="N33" t="e">
        <f t="shared" si="6"/>
        <v>#VALUE!</v>
      </c>
      <c r="O33" t="e">
        <f t="shared" si="7"/>
        <v>#VALUE!</v>
      </c>
    </row>
    <row r="34" spans="1:15" x14ac:dyDescent="0.35">
      <c r="A34" s="18"/>
      <c r="B34" t="str">
        <f t="shared" si="3"/>
        <v>Standard_D8_v4</v>
      </c>
      <c r="D34" t="s">
        <v>1451</v>
      </c>
      <c r="E34">
        <v>8</v>
      </c>
      <c r="F34" t="s">
        <v>1406</v>
      </c>
      <c r="G34" t="s">
        <v>1449</v>
      </c>
      <c r="H34" s="16">
        <v>6891.1634999999997</v>
      </c>
      <c r="I34" s="16">
        <v>4061.6383999999998</v>
      </c>
      <c r="J34" s="16">
        <v>2616.6350000000002</v>
      </c>
      <c r="K34" t="s">
        <v>1521</v>
      </c>
      <c r="M34" t="e">
        <f t="shared" si="5"/>
        <v>#VALUE!</v>
      </c>
      <c r="N34" t="e">
        <f t="shared" si="6"/>
        <v>#VALUE!</v>
      </c>
      <c r="O34" t="e">
        <f t="shared" si="7"/>
        <v>#VALUE!</v>
      </c>
    </row>
    <row r="35" spans="1:15" x14ac:dyDescent="0.35">
      <c r="A35" s="18"/>
      <c r="B35" t="str">
        <f t="shared" si="3"/>
        <v>Standard_D16_v4</v>
      </c>
      <c r="D35" t="s">
        <v>1452</v>
      </c>
      <c r="E35">
        <v>16</v>
      </c>
      <c r="F35" t="s">
        <v>1408</v>
      </c>
      <c r="G35" t="s">
        <v>1449</v>
      </c>
      <c r="H35" s="16">
        <v>13768.946099999999</v>
      </c>
      <c r="I35" s="16">
        <v>8124.7487000000001</v>
      </c>
      <c r="J35" s="16">
        <v>5232.7348000000002</v>
      </c>
      <c r="K35" t="s">
        <v>1522</v>
      </c>
      <c r="M35" t="e">
        <f t="shared" si="5"/>
        <v>#VALUE!</v>
      </c>
      <c r="N35" t="e">
        <f t="shared" si="6"/>
        <v>#VALUE!</v>
      </c>
      <c r="O35" t="e">
        <f t="shared" si="7"/>
        <v>#VALUE!</v>
      </c>
    </row>
    <row r="36" spans="1:15" x14ac:dyDescent="0.35">
      <c r="A36" s="18"/>
      <c r="B36" t="str">
        <f t="shared" si="3"/>
        <v>Standard_D32_v4</v>
      </c>
      <c r="D36" t="s">
        <v>1453</v>
      </c>
      <c r="E36">
        <v>32</v>
      </c>
      <c r="F36" t="s">
        <v>1410</v>
      </c>
      <c r="G36" t="s">
        <v>1449</v>
      </c>
      <c r="H36" s="16">
        <v>27537.892199999998</v>
      </c>
      <c r="I36" s="16">
        <v>16249.4974</v>
      </c>
      <c r="J36" s="16">
        <v>10465.4696</v>
      </c>
      <c r="K36" t="s">
        <v>1523</v>
      </c>
      <c r="M36" t="e">
        <f t="shared" si="5"/>
        <v>#VALUE!</v>
      </c>
      <c r="N36" t="e">
        <f t="shared" si="6"/>
        <v>#VALUE!</v>
      </c>
      <c r="O36" t="e">
        <f t="shared" si="7"/>
        <v>#VALUE!</v>
      </c>
    </row>
    <row r="37" spans="1:15" x14ac:dyDescent="0.35">
      <c r="A37" s="18"/>
      <c r="B37" t="str">
        <f t="shared" si="3"/>
        <v>Standard_D48_v4</v>
      </c>
      <c r="D37" t="s">
        <v>1454</v>
      </c>
      <c r="E37">
        <v>48</v>
      </c>
      <c r="F37" t="s">
        <v>1412</v>
      </c>
      <c r="G37" t="s">
        <v>1449</v>
      </c>
      <c r="H37" s="16">
        <v>41306.838300000003</v>
      </c>
      <c r="I37" s="16">
        <v>24374.3799</v>
      </c>
      <c r="J37" s="16">
        <v>15698.6057</v>
      </c>
      <c r="K37" t="s">
        <v>1524</v>
      </c>
      <c r="M37" t="e">
        <f t="shared" si="5"/>
        <v>#VALUE!</v>
      </c>
      <c r="N37" t="e">
        <f t="shared" si="6"/>
        <v>#VALUE!</v>
      </c>
      <c r="O37" t="e">
        <f t="shared" si="7"/>
        <v>#VALUE!</v>
      </c>
    </row>
    <row r="38" spans="1:15" x14ac:dyDescent="0.35">
      <c r="A38" s="18"/>
      <c r="B38" t="str">
        <f t="shared" si="3"/>
        <v>Standard_D64_v4</v>
      </c>
      <c r="D38" t="s">
        <v>1455</v>
      </c>
      <c r="E38">
        <v>64</v>
      </c>
      <c r="F38" t="s">
        <v>1414</v>
      </c>
      <c r="G38" t="s">
        <v>1449</v>
      </c>
      <c r="H38" s="16">
        <v>55075.784399999997</v>
      </c>
      <c r="I38" s="16">
        <v>32499.128499999999</v>
      </c>
      <c r="J38" s="16">
        <v>20931.340499999998</v>
      </c>
      <c r="K38" t="s">
        <v>1525</v>
      </c>
      <c r="M38" t="e">
        <f t="shared" si="5"/>
        <v>#VALUE!</v>
      </c>
      <c r="N38" t="e">
        <f t="shared" si="6"/>
        <v>#VALUE!</v>
      </c>
      <c r="O38" t="e">
        <f t="shared" si="7"/>
        <v>#VALUE!</v>
      </c>
    </row>
    <row r="39" spans="1:15" x14ac:dyDescent="0.35">
      <c r="A39" s="18"/>
      <c r="B39" t="str">
        <f t="shared" si="3"/>
        <v>Standard_D2s_v4</v>
      </c>
      <c r="D39" t="s">
        <v>1456</v>
      </c>
      <c r="E39">
        <v>2</v>
      </c>
      <c r="F39" t="s">
        <v>1402</v>
      </c>
      <c r="G39" t="s">
        <v>1449</v>
      </c>
      <c r="H39" s="16">
        <v>1726.1360999999999</v>
      </c>
      <c r="I39" s="16">
        <v>1015.7442</v>
      </c>
      <c r="J39" s="16">
        <v>654.3261</v>
      </c>
      <c r="K39" t="s">
        <v>1519</v>
      </c>
      <c r="M39" t="e">
        <f t="shared" si="5"/>
        <v>#VALUE!</v>
      </c>
      <c r="N39" t="e">
        <f t="shared" si="6"/>
        <v>#VALUE!</v>
      </c>
      <c r="O39" t="e">
        <f t="shared" si="7"/>
        <v>#VALUE!</v>
      </c>
    </row>
    <row r="40" spans="1:15" x14ac:dyDescent="0.35">
      <c r="A40" s="18"/>
      <c r="B40" t="str">
        <f t="shared" si="3"/>
        <v>Standard_D4s_v4</v>
      </c>
      <c r="D40" t="s">
        <v>1457</v>
      </c>
      <c r="E40">
        <v>4</v>
      </c>
      <c r="F40" t="s">
        <v>1404</v>
      </c>
      <c r="G40" t="s">
        <v>1449</v>
      </c>
      <c r="H40" s="16">
        <v>3438.8912999999998</v>
      </c>
      <c r="I40" s="16">
        <v>2031.6221</v>
      </c>
      <c r="J40" s="16">
        <v>1307.9829999999999</v>
      </c>
      <c r="K40" t="s">
        <v>1520</v>
      </c>
      <c r="M40" t="e">
        <f t="shared" si="5"/>
        <v>#VALUE!</v>
      </c>
      <c r="N40" t="e">
        <f t="shared" si="6"/>
        <v>#VALUE!</v>
      </c>
      <c r="O40" t="e">
        <f t="shared" si="7"/>
        <v>#VALUE!</v>
      </c>
    </row>
    <row r="41" spans="1:15" x14ac:dyDescent="0.35">
      <c r="A41" s="18"/>
      <c r="B41" t="str">
        <f t="shared" si="3"/>
        <v>Standard_D8s_v4</v>
      </c>
      <c r="D41" t="s">
        <v>1458</v>
      </c>
      <c r="E41">
        <v>8</v>
      </c>
      <c r="F41" t="s">
        <v>1406</v>
      </c>
      <c r="G41" t="s">
        <v>1449</v>
      </c>
      <c r="H41" s="16">
        <v>6891.1634999999997</v>
      </c>
      <c r="I41" s="16">
        <v>4061.6383999999998</v>
      </c>
      <c r="J41" s="16">
        <v>2616.6350000000002</v>
      </c>
      <c r="K41" t="s">
        <v>1521</v>
      </c>
      <c r="M41" t="e">
        <f t="shared" si="5"/>
        <v>#VALUE!</v>
      </c>
      <c r="N41" t="e">
        <f t="shared" si="6"/>
        <v>#VALUE!</v>
      </c>
      <c r="O41" t="e">
        <f t="shared" si="7"/>
        <v>#VALUE!</v>
      </c>
    </row>
    <row r="42" spans="1:15" x14ac:dyDescent="0.35">
      <c r="A42" s="18"/>
      <c r="B42" t="str">
        <f t="shared" si="3"/>
        <v>Standard_D16s_v4</v>
      </c>
      <c r="D42" t="s">
        <v>1459</v>
      </c>
      <c r="E42">
        <v>16</v>
      </c>
      <c r="F42" t="s">
        <v>1408</v>
      </c>
      <c r="G42" t="s">
        <v>1449</v>
      </c>
      <c r="H42" s="16">
        <v>13768.946099999999</v>
      </c>
      <c r="I42" s="16">
        <v>8124.7487000000001</v>
      </c>
      <c r="J42" s="16">
        <v>5232.7348000000002</v>
      </c>
      <c r="K42" t="s">
        <v>1522</v>
      </c>
      <c r="M42" t="e">
        <f t="shared" si="5"/>
        <v>#VALUE!</v>
      </c>
      <c r="N42" t="e">
        <f t="shared" si="6"/>
        <v>#VALUE!</v>
      </c>
      <c r="O42" t="e">
        <f t="shared" si="7"/>
        <v>#VALUE!</v>
      </c>
    </row>
    <row r="43" spans="1:15" x14ac:dyDescent="0.35">
      <c r="B43" t="str">
        <f t="shared" si="3"/>
        <v>Standard_D32s_v4</v>
      </c>
      <c r="D43" t="s">
        <v>1460</v>
      </c>
      <c r="E43">
        <v>32</v>
      </c>
      <c r="F43" t="s">
        <v>1410</v>
      </c>
      <c r="G43" t="s">
        <v>1449</v>
      </c>
      <c r="H43" s="16">
        <v>27537.892199999998</v>
      </c>
      <c r="I43" s="16">
        <v>16249.4974</v>
      </c>
      <c r="J43" s="16">
        <v>10465.4696</v>
      </c>
      <c r="K43" t="s">
        <v>1523</v>
      </c>
      <c r="M43" t="e">
        <f t="shared" si="5"/>
        <v>#VALUE!</v>
      </c>
      <c r="N43" t="e">
        <f t="shared" si="6"/>
        <v>#VALUE!</v>
      </c>
      <c r="O43" t="e">
        <f t="shared" si="7"/>
        <v>#VALUE!</v>
      </c>
    </row>
    <row r="44" spans="1:15" x14ac:dyDescent="0.35">
      <c r="B44" t="str">
        <f t="shared" si="3"/>
        <v>Standard_D48s_v4</v>
      </c>
      <c r="D44" t="s">
        <v>1461</v>
      </c>
      <c r="E44">
        <v>48</v>
      </c>
      <c r="F44" t="s">
        <v>1412</v>
      </c>
      <c r="G44" t="s">
        <v>1449</v>
      </c>
      <c r="H44" s="16">
        <v>41306.838300000003</v>
      </c>
      <c r="I44" s="16">
        <v>24374.3799</v>
      </c>
      <c r="J44" s="16">
        <v>15698.6057</v>
      </c>
      <c r="K44" t="s">
        <v>1524</v>
      </c>
      <c r="M44" t="e">
        <f t="shared" si="5"/>
        <v>#VALUE!</v>
      </c>
      <c r="N44" t="e">
        <f t="shared" si="6"/>
        <v>#VALUE!</v>
      </c>
      <c r="O44" t="e">
        <f t="shared" si="7"/>
        <v>#VALUE!</v>
      </c>
    </row>
    <row r="45" spans="1:15" x14ac:dyDescent="0.35">
      <c r="B45" t="str">
        <f t="shared" si="3"/>
        <v>Standard_D64s_v4</v>
      </c>
      <c r="D45" t="s">
        <v>1462</v>
      </c>
      <c r="E45">
        <v>64</v>
      </c>
      <c r="F45" t="s">
        <v>1414</v>
      </c>
      <c r="G45" t="s">
        <v>1449</v>
      </c>
      <c r="H45" s="16">
        <v>55075.784399999997</v>
      </c>
      <c r="I45" s="16">
        <v>32499.128499999999</v>
      </c>
      <c r="J45" s="16">
        <v>20931.340499999998</v>
      </c>
      <c r="K45" t="s">
        <v>1525</v>
      </c>
      <c r="M45" t="e">
        <f t="shared" si="5"/>
        <v>#VALUE!</v>
      </c>
      <c r="N45" t="e">
        <f t="shared" si="6"/>
        <v>#VALUE!</v>
      </c>
      <c r="O45" t="e">
        <f t="shared" si="7"/>
        <v>#VALUE!</v>
      </c>
    </row>
    <row r="46" spans="1:15" x14ac:dyDescent="0.35">
      <c r="B46" t="str">
        <f t="shared" si="3"/>
        <v>Standard_D2_v3</v>
      </c>
      <c r="D46" t="s">
        <v>1463</v>
      </c>
      <c r="E46">
        <v>2</v>
      </c>
      <c r="F46" t="s">
        <v>1402</v>
      </c>
      <c r="G46" t="s">
        <v>1403</v>
      </c>
      <c r="H46" s="16">
        <v>1699.3742999999999</v>
      </c>
      <c r="I46" s="16">
        <v>971.45339999999999</v>
      </c>
      <c r="J46" s="16">
        <v>625.82470000000001</v>
      </c>
      <c r="K46" t="s">
        <v>1526</v>
      </c>
      <c r="M46" t="e">
        <f t="shared" si="5"/>
        <v>#VALUE!</v>
      </c>
      <c r="N46" t="e">
        <f t="shared" si="6"/>
        <v>#VALUE!</v>
      </c>
      <c r="O46" t="e">
        <f t="shared" si="7"/>
        <v>#VALUE!</v>
      </c>
    </row>
    <row r="47" spans="1:15" x14ac:dyDescent="0.35">
      <c r="B47" t="str">
        <f t="shared" si="3"/>
        <v>Standard_D4_v3</v>
      </c>
      <c r="D47" t="s">
        <v>1464</v>
      </c>
      <c r="E47">
        <v>4</v>
      </c>
      <c r="F47" t="s">
        <v>1404</v>
      </c>
      <c r="G47" t="s">
        <v>1405</v>
      </c>
      <c r="H47" s="16">
        <v>3398.7485999999999</v>
      </c>
      <c r="I47" s="16">
        <v>1945.9843000000001</v>
      </c>
      <c r="J47" s="16">
        <v>1252.5861</v>
      </c>
      <c r="K47" t="s">
        <v>1527</v>
      </c>
      <c r="M47" t="e">
        <f t="shared" si="5"/>
        <v>#VALUE!</v>
      </c>
      <c r="N47" t="e">
        <f t="shared" si="6"/>
        <v>#VALUE!</v>
      </c>
      <c r="O47" t="e">
        <f t="shared" si="7"/>
        <v>#VALUE!</v>
      </c>
    </row>
    <row r="48" spans="1:15" x14ac:dyDescent="0.35">
      <c r="B48" t="str">
        <f t="shared" si="3"/>
        <v>Standard_D8_v3</v>
      </c>
      <c r="D48" t="s">
        <v>1465</v>
      </c>
      <c r="E48">
        <v>8</v>
      </c>
      <c r="F48" t="s">
        <v>1406</v>
      </c>
      <c r="G48" t="s">
        <v>1407</v>
      </c>
      <c r="H48" s="16">
        <v>6797.4971999999998</v>
      </c>
      <c r="I48" s="16">
        <v>3892.1024000000002</v>
      </c>
      <c r="J48" s="16">
        <v>2504.6369</v>
      </c>
      <c r="K48" t="s">
        <v>1528</v>
      </c>
      <c r="M48" t="e">
        <f t="shared" si="5"/>
        <v>#VALUE!</v>
      </c>
      <c r="N48" t="e">
        <f t="shared" si="6"/>
        <v>#VALUE!</v>
      </c>
      <c r="O48" t="e">
        <f t="shared" si="7"/>
        <v>#VALUE!</v>
      </c>
    </row>
    <row r="49" spans="2:15" x14ac:dyDescent="0.35">
      <c r="B49" t="str">
        <f t="shared" si="3"/>
        <v>Standard_D16_v3</v>
      </c>
      <c r="D49" t="s">
        <v>1466</v>
      </c>
      <c r="E49">
        <v>16</v>
      </c>
      <c r="F49" t="s">
        <v>1408</v>
      </c>
      <c r="G49" t="s">
        <v>1409</v>
      </c>
      <c r="H49" s="16">
        <v>13594.9944</v>
      </c>
      <c r="I49" s="16">
        <v>7782.5991000000004</v>
      </c>
      <c r="J49" s="16">
        <v>5009.6751999999997</v>
      </c>
      <c r="K49" t="s">
        <v>1529</v>
      </c>
      <c r="M49" t="e">
        <f t="shared" si="5"/>
        <v>#VALUE!</v>
      </c>
      <c r="N49" t="e">
        <f t="shared" si="6"/>
        <v>#VALUE!</v>
      </c>
      <c r="O49" t="e">
        <f t="shared" si="7"/>
        <v>#VALUE!</v>
      </c>
    </row>
    <row r="50" spans="2:15" x14ac:dyDescent="0.35">
      <c r="B50" t="str">
        <f t="shared" si="3"/>
        <v>Standard_D32_v3</v>
      </c>
      <c r="D50" t="s">
        <v>1467</v>
      </c>
      <c r="E50">
        <v>32</v>
      </c>
      <c r="F50" t="s">
        <v>1410</v>
      </c>
      <c r="G50" t="s">
        <v>1411</v>
      </c>
      <c r="H50" s="16">
        <v>27189.988799999999</v>
      </c>
      <c r="I50" s="16">
        <v>15565.198200000001</v>
      </c>
      <c r="J50" s="16">
        <v>10018.8151</v>
      </c>
      <c r="K50" t="s">
        <v>1530</v>
      </c>
      <c r="M50" t="e">
        <f t="shared" si="5"/>
        <v>#VALUE!</v>
      </c>
      <c r="N50" t="e">
        <f t="shared" si="6"/>
        <v>#VALUE!</v>
      </c>
      <c r="O50" t="e">
        <f t="shared" si="7"/>
        <v>#VALUE!</v>
      </c>
    </row>
    <row r="51" spans="2:15" x14ac:dyDescent="0.35">
      <c r="B51" t="str">
        <f t="shared" si="3"/>
        <v>Standard_D48_v3</v>
      </c>
      <c r="D51" t="s">
        <v>1468</v>
      </c>
      <c r="E51">
        <v>48</v>
      </c>
      <c r="F51" t="s">
        <v>1412</v>
      </c>
      <c r="G51" t="s">
        <v>1413</v>
      </c>
      <c r="H51" s="16">
        <v>40784.983200000002</v>
      </c>
      <c r="I51" s="16">
        <v>23515.8613</v>
      </c>
      <c r="J51" s="16">
        <v>15294.368700000001</v>
      </c>
      <c r="K51" t="s">
        <v>1531</v>
      </c>
      <c r="M51" t="e">
        <f t="shared" si="5"/>
        <v>#VALUE!</v>
      </c>
      <c r="N51" t="e">
        <f t="shared" si="6"/>
        <v>#VALUE!</v>
      </c>
      <c r="O51" t="e">
        <f t="shared" si="7"/>
        <v>#VALUE!</v>
      </c>
    </row>
    <row r="52" spans="2:15" x14ac:dyDescent="0.35">
      <c r="B52" t="str">
        <f t="shared" si="3"/>
        <v>Standard_D64_v3</v>
      </c>
      <c r="D52" t="s">
        <v>1469</v>
      </c>
      <c r="E52">
        <v>64</v>
      </c>
      <c r="F52" t="s">
        <v>1414</v>
      </c>
      <c r="G52" t="s">
        <v>1415</v>
      </c>
      <c r="H52" s="16">
        <v>54379.977599999998</v>
      </c>
      <c r="I52" s="16">
        <v>31132.002</v>
      </c>
      <c r="J52" s="16">
        <v>20038.299200000001</v>
      </c>
      <c r="K52" t="s">
        <v>1532</v>
      </c>
      <c r="M52" t="e">
        <f t="shared" si="5"/>
        <v>#VALUE!</v>
      </c>
      <c r="N52" t="e">
        <f t="shared" si="6"/>
        <v>#VALUE!</v>
      </c>
      <c r="O52" t="e">
        <f t="shared" si="7"/>
        <v>#VALUE!</v>
      </c>
    </row>
    <row r="53" spans="2:15" x14ac:dyDescent="0.35">
      <c r="B53" t="str">
        <f t="shared" si="3"/>
        <v>Standard_D2s_v3</v>
      </c>
      <c r="D53" t="s">
        <v>1533</v>
      </c>
      <c r="E53">
        <v>2</v>
      </c>
      <c r="F53" t="s">
        <v>1402</v>
      </c>
      <c r="G53" t="s">
        <v>1404</v>
      </c>
      <c r="H53" s="16">
        <v>1699.3742999999999</v>
      </c>
      <c r="I53" s="16">
        <v>971.45339999999999</v>
      </c>
      <c r="J53" s="16">
        <v>625.82470000000001</v>
      </c>
      <c r="K53" t="s">
        <v>1526</v>
      </c>
      <c r="M53" t="e">
        <f t="shared" si="5"/>
        <v>#VALUE!</v>
      </c>
      <c r="N53" t="e">
        <f t="shared" si="6"/>
        <v>#VALUE!</v>
      </c>
      <c r="O53" t="e">
        <f t="shared" si="7"/>
        <v>#VALUE!</v>
      </c>
    </row>
    <row r="54" spans="2:15" x14ac:dyDescent="0.35">
      <c r="B54" t="str">
        <f t="shared" si="3"/>
        <v>Standard_D4s_v3</v>
      </c>
      <c r="D54" t="s">
        <v>1534</v>
      </c>
      <c r="E54">
        <v>4</v>
      </c>
      <c r="F54" t="s">
        <v>1404</v>
      </c>
      <c r="G54" t="s">
        <v>1406</v>
      </c>
      <c r="H54" s="16">
        <v>3398.7485999999999</v>
      </c>
      <c r="I54" s="16">
        <v>1945.9843000000001</v>
      </c>
      <c r="J54" s="16">
        <v>1252.5861</v>
      </c>
      <c r="K54" t="s">
        <v>1527</v>
      </c>
      <c r="M54" t="e">
        <f t="shared" si="5"/>
        <v>#VALUE!</v>
      </c>
      <c r="N54" t="e">
        <f t="shared" si="6"/>
        <v>#VALUE!</v>
      </c>
      <c r="O54" t="e">
        <f t="shared" si="7"/>
        <v>#VALUE!</v>
      </c>
    </row>
    <row r="55" spans="2:15" x14ac:dyDescent="0.35">
      <c r="B55" t="str">
        <f t="shared" si="3"/>
        <v>Standard_D8s_v3</v>
      </c>
      <c r="D55" t="s">
        <v>1535</v>
      </c>
      <c r="E55">
        <v>8</v>
      </c>
      <c r="F55" t="s">
        <v>1406</v>
      </c>
      <c r="G55" t="s">
        <v>1408</v>
      </c>
      <c r="H55" s="16">
        <v>6797.4971999999998</v>
      </c>
      <c r="I55" s="16">
        <v>3892.1024000000002</v>
      </c>
      <c r="J55" s="16">
        <v>2504.6369</v>
      </c>
      <c r="K55" t="s">
        <v>1528</v>
      </c>
      <c r="M55" t="e">
        <f t="shared" si="5"/>
        <v>#VALUE!</v>
      </c>
      <c r="N55" t="e">
        <f t="shared" si="6"/>
        <v>#VALUE!</v>
      </c>
      <c r="O55" t="e">
        <f t="shared" si="7"/>
        <v>#VALUE!</v>
      </c>
    </row>
    <row r="56" spans="2:15" x14ac:dyDescent="0.35">
      <c r="B56" t="str">
        <f t="shared" si="3"/>
        <v>Standard_D16s_v3</v>
      </c>
      <c r="D56" t="s">
        <v>1536</v>
      </c>
      <c r="E56">
        <v>16</v>
      </c>
      <c r="F56" t="s">
        <v>1408</v>
      </c>
      <c r="G56" t="s">
        <v>1410</v>
      </c>
      <c r="H56" s="16">
        <v>13594.9944</v>
      </c>
      <c r="I56" s="16">
        <v>7782.5991000000004</v>
      </c>
      <c r="J56" s="16">
        <v>5009.6751999999997</v>
      </c>
      <c r="K56" t="s">
        <v>1529</v>
      </c>
      <c r="M56" t="e">
        <f t="shared" si="5"/>
        <v>#VALUE!</v>
      </c>
      <c r="N56" t="e">
        <f t="shared" si="6"/>
        <v>#VALUE!</v>
      </c>
      <c r="O56" t="e">
        <f t="shared" si="7"/>
        <v>#VALUE!</v>
      </c>
    </row>
    <row r="57" spans="2:15" x14ac:dyDescent="0.35">
      <c r="B57" t="str">
        <f t="shared" si="3"/>
        <v>Standard_D32s_v3</v>
      </c>
      <c r="D57" t="s">
        <v>1537</v>
      </c>
      <c r="E57">
        <v>32</v>
      </c>
      <c r="F57" t="s">
        <v>1410</v>
      </c>
      <c r="G57" t="s">
        <v>1414</v>
      </c>
      <c r="H57" s="16">
        <v>27189.988799999999</v>
      </c>
      <c r="I57" s="16">
        <v>15565.198200000001</v>
      </c>
      <c r="J57" s="16">
        <v>10018.8151</v>
      </c>
      <c r="K57" t="s">
        <v>1530</v>
      </c>
      <c r="M57" t="e">
        <f t="shared" si="5"/>
        <v>#VALUE!</v>
      </c>
      <c r="N57" t="e">
        <f t="shared" si="6"/>
        <v>#VALUE!</v>
      </c>
      <c r="O57" t="e">
        <f t="shared" si="7"/>
        <v>#VALUE!</v>
      </c>
    </row>
    <row r="58" spans="2:15" x14ac:dyDescent="0.35">
      <c r="B58" t="str">
        <f t="shared" si="3"/>
        <v>Standard_D48s_v3</v>
      </c>
      <c r="D58" t="s">
        <v>1538</v>
      </c>
      <c r="E58">
        <v>48</v>
      </c>
      <c r="F58" t="s">
        <v>1412</v>
      </c>
      <c r="G58" t="s">
        <v>1416</v>
      </c>
      <c r="H58" s="16">
        <v>40784.983200000002</v>
      </c>
      <c r="I58" s="16">
        <v>23515.8613</v>
      </c>
      <c r="J58" s="16">
        <v>15294.368700000001</v>
      </c>
      <c r="K58" t="s">
        <v>1531</v>
      </c>
      <c r="M58" t="e">
        <f t="shared" si="5"/>
        <v>#VALUE!</v>
      </c>
      <c r="N58" t="e">
        <f t="shared" si="6"/>
        <v>#VALUE!</v>
      </c>
      <c r="O58" t="e">
        <f t="shared" si="7"/>
        <v>#VALUE!</v>
      </c>
    </row>
    <row r="59" spans="2:15" x14ac:dyDescent="0.35">
      <c r="B59" t="str">
        <f t="shared" si="3"/>
        <v>Standard_D64s_v3</v>
      </c>
      <c r="D59" t="s">
        <v>1539</v>
      </c>
      <c r="E59">
        <v>64</v>
      </c>
      <c r="F59" t="s">
        <v>1414</v>
      </c>
      <c r="G59" t="s">
        <v>1427</v>
      </c>
      <c r="H59" s="16">
        <v>54379.977599999998</v>
      </c>
      <c r="I59" s="16">
        <v>31132.002</v>
      </c>
      <c r="J59" s="16">
        <v>20038.299200000001</v>
      </c>
      <c r="K59" t="s">
        <v>1532</v>
      </c>
      <c r="M59" t="e">
        <f t="shared" si="5"/>
        <v>#VALUE!</v>
      </c>
      <c r="N59" t="e">
        <f t="shared" si="6"/>
        <v>#VALUE!</v>
      </c>
      <c r="O59" t="e">
        <f t="shared" si="7"/>
        <v>#VALUE!</v>
      </c>
    </row>
    <row r="60" spans="2:15" x14ac:dyDescent="0.35">
      <c r="B60" t="str">
        <f t="shared" si="3"/>
        <v>Standard_D1_v2</v>
      </c>
      <c r="D60" t="s">
        <v>1540</v>
      </c>
      <c r="E60">
        <v>1</v>
      </c>
      <c r="F60" t="s">
        <v>1541</v>
      </c>
      <c r="G60" t="s">
        <v>1403</v>
      </c>
      <c r="H60" s="16">
        <v>1026.3151</v>
      </c>
      <c r="I60" s="16">
        <v>552.89880000000005</v>
      </c>
      <c r="J60" s="16">
        <v>362.48860000000002</v>
      </c>
      <c r="K60" t="s">
        <v>1542</v>
      </c>
      <c r="M60" t="e">
        <f t="shared" si="5"/>
        <v>#VALUE!</v>
      </c>
      <c r="N60" t="e">
        <f t="shared" si="6"/>
        <v>#VALUE!</v>
      </c>
      <c r="O60" t="e">
        <f t="shared" si="7"/>
        <v>#VALUE!</v>
      </c>
    </row>
    <row r="61" spans="2:15" x14ac:dyDescent="0.35">
      <c r="B61" t="str">
        <f t="shared" si="3"/>
        <v>Standard_D2_v2</v>
      </c>
      <c r="D61" t="s">
        <v>1543</v>
      </c>
      <c r="E61">
        <v>2</v>
      </c>
      <c r="F61" t="s">
        <v>1544</v>
      </c>
      <c r="G61" t="s">
        <v>1405</v>
      </c>
      <c r="H61" s="16">
        <v>2047.2777000000001</v>
      </c>
      <c r="I61" s="16">
        <v>1107.4032999999999</v>
      </c>
      <c r="J61" s="16">
        <v>724.57579999999996</v>
      </c>
      <c r="K61" t="s">
        <v>1545</v>
      </c>
      <c r="M61" t="e">
        <f t="shared" si="5"/>
        <v>#VALUE!</v>
      </c>
      <c r="N61" t="e">
        <f t="shared" si="6"/>
        <v>#VALUE!</v>
      </c>
      <c r="O61" t="e">
        <f t="shared" si="7"/>
        <v>#VALUE!</v>
      </c>
    </row>
    <row r="62" spans="2:15" x14ac:dyDescent="0.35">
      <c r="B62" t="str">
        <f t="shared" si="3"/>
        <v>Standard_D3_v2</v>
      </c>
      <c r="D62" t="s">
        <v>1546</v>
      </c>
      <c r="E62">
        <v>4</v>
      </c>
      <c r="F62" t="s">
        <v>1547</v>
      </c>
      <c r="G62" t="s">
        <v>1407</v>
      </c>
      <c r="H62" s="16">
        <v>4107.9363000000003</v>
      </c>
      <c r="I62" s="16">
        <v>2214.9404</v>
      </c>
      <c r="J62" s="16">
        <v>1449.1514999999999</v>
      </c>
      <c r="K62" t="s">
        <v>1548</v>
      </c>
      <c r="M62" t="e">
        <f t="shared" si="5"/>
        <v>#VALUE!</v>
      </c>
      <c r="N62" t="e">
        <f t="shared" si="6"/>
        <v>#VALUE!</v>
      </c>
      <c r="O62" t="e">
        <f t="shared" si="7"/>
        <v>#VALUE!</v>
      </c>
    </row>
    <row r="63" spans="2:15" x14ac:dyDescent="0.35">
      <c r="B63" t="str">
        <f t="shared" si="3"/>
        <v>Standard_D4_v2</v>
      </c>
      <c r="D63" t="s">
        <v>1549</v>
      </c>
      <c r="E63">
        <v>8</v>
      </c>
      <c r="F63" t="s">
        <v>1550</v>
      </c>
      <c r="G63" t="s">
        <v>1409</v>
      </c>
      <c r="H63" s="16">
        <v>8215.8726000000006</v>
      </c>
      <c r="I63" s="16">
        <v>4445.0011999999997</v>
      </c>
      <c r="J63" s="16">
        <v>2881.8445000000002</v>
      </c>
      <c r="K63" t="s">
        <v>1551</v>
      </c>
      <c r="M63" t="e">
        <f t="shared" si="5"/>
        <v>#VALUE!</v>
      </c>
      <c r="N63" t="e">
        <f t="shared" si="6"/>
        <v>#VALUE!</v>
      </c>
      <c r="O63" t="e">
        <f t="shared" si="7"/>
        <v>#VALUE!</v>
      </c>
    </row>
    <row r="64" spans="2:15" x14ac:dyDescent="0.35">
      <c r="B64" t="str">
        <f t="shared" si="3"/>
        <v>Standard_D5_v2</v>
      </c>
      <c r="D64" t="s">
        <v>1552</v>
      </c>
      <c r="E64">
        <v>16</v>
      </c>
      <c r="F64" t="s">
        <v>1553</v>
      </c>
      <c r="G64" t="s">
        <v>1411</v>
      </c>
      <c r="H64" s="16">
        <v>16418.364300000001</v>
      </c>
      <c r="I64" s="16">
        <v>8891.6080999999995</v>
      </c>
      <c r="J64" s="16">
        <v>5763.8226999999997</v>
      </c>
      <c r="K64" t="s">
        <v>1554</v>
      </c>
      <c r="M64" t="e">
        <f t="shared" si="5"/>
        <v>#VALUE!</v>
      </c>
      <c r="N64" t="e">
        <f t="shared" si="6"/>
        <v>#VALUE!</v>
      </c>
      <c r="O64" t="e">
        <f t="shared" si="7"/>
        <v>#VALUE!</v>
      </c>
    </row>
    <row r="65" spans="2:15" x14ac:dyDescent="0.35">
      <c r="B65" t="str">
        <f t="shared" si="3"/>
        <v>Standard_DS1_v2</v>
      </c>
      <c r="D65" t="s">
        <v>1555</v>
      </c>
      <c r="E65">
        <v>1</v>
      </c>
      <c r="F65" t="s">
        <v>1541</v>
      </c>
      <c r="G65" t="s">
        <v>1544</v>
      </c>
      <c r="H65" s="16">
        <v>1026.3151</v>
      </c>
      <c r="I65" s="16">
        <v>552.89880000000005</v>
      </c>
      <c r="J65" s="16">
        <v>362.48860000000002</v>
      </c>
      <c r="K65" t="s">
        <v>1542</v>
      </c>
      <c r="M65" t="e">
        <f t="shared" si="5"/>
        <v>#VALUE!</v>
      </c>
      <c r="N65" t="e">
        <f t="shared" si="6"/>
        <v>#VALUE!</v>
      </c>
      <c r="O65" t="e">
        <f t="shared" si="7"/>
        <v>#VALUE!</v>
      </c>
    </row>
    <row r="66" spans="2:15" x14ac:dyDescent="0.35">
      <c r="B66" t="str">
        <f t="shared" si="3"/>
        <v>Standard_DS2_v2</v>
      </c>
      <c r="D66" t="s">
        <v>1556</v>
      </c>
      <c r="E66">
        <v>2</v>
      </c>
      <c r="F66" t="s">
        <v>1544</v>
      </c>
      <c r="G66" t="s">
        <v>1547</v>
      </c>
      <c r="H66" s="16">
        <v>2047.2777000000001</v>
      </c>
      <c r="I66" s="16">
        <v>1107.4032999999999</v>
      </c>
      <c r="J66" s="16">
        <v>724.57579999999996</v>
      </c>
      <c r="K66" t="s">
        <v>1545</v>
      </c>
      <c r="M66" t="e">
        <f t="shared" si="5"/>
        <v>#VALUE!</v>
      </c>
      <c r="N66" t="e">
        <f t="shared" si="6"/>
        <v>#VALUE!</v>
      </c>
      <c r="O66" t="e">
        <f t="shared" si="7"/>
        <v>#VALUE!</v>
      </c>
    </row>
    <row r="67" spans="2:15" x14ac:dyDescent="0.35">
      <c r="B67" t="str">
        <f t="shared" ref="B67:B130" si="8">IFERROR(_xlfn.CONCAT("Standard_",REPLACE(D67,FIND(" ",D67,1),1,"_")),_xlfn.CONCAT("Standard_",D67))</f>
        <v>Standard_DS3_v2</v>
      </c>
      <c r="D67" t="s">
        <v>1557</v>
      </c>
      <c r="E67">
        <v>4</v>
      </c>
      <c r="F67" t="s">
        <v>1547</v>
      </c>
      <c r="G67" t="s">
        <v>1550</v>
      </c>
      <c r="H67" s="16">
        <v>4107.9363000000003</v>
      </c>
      <c r="I67" s="16">
        <v>2214.9404</v>
      </c>
      <c r="J67" s="16">
        <v>1449.1514999999999</v>
      </c>
      <c r="K67" t="s">
        <v>1548</v>
      </c>
      <c r="M67" t="e">
        <f t="shared" si="5"/>
        <v>#VALUE!</v>
      </c>
      <c r="N67" t="e">
        <f t="shared" si="6"/>
        <v>#VALUE!</v>
      </c>
      <c r="O67" t="e">
        <f t="shared" si="7"/>
        <v>#VALUE!</v>
      </c>
    </row>
    <row r="68" spans="2:15" x14ac:dyDescent="0.35">
      <c r="B68" t="str">
        <f t="shared" si="8"/>
        <v>Standard_DS4_v2</v>
      </c>
      <c r="D68" t="s">
        <v>1558</v>
      </c>
      <c r="E68">
        <v>8</v>
      </c>
      <c r="F68" t="s">
        <v>1550</v>
      </c>
      <c r="G68" t="s">
        <v>1553</v>
      </c>
      <c r="H68" s="16">
        <v>8215.8726000000006</v>
      </c>
      <c r="I68" s="16">
        <v>4445.0011999999997</v>
      </c>
      <c r="J68" s="16">
        <v>2881.8445000000002</v>
      </c>
      <c r="K68" t="s">
        <v>1551</v>
      </c>
      <c r="M68" t="e">
        <f t="shared" si="5"/>
        <v>#VALUE!</v>
      </c>
      <c r="N68" t="e">
        <f t="shared" si="6"/>
        <v>#VALUE!</v>
      </c>
      <c r="O68" t="e">
        <f t="shared" si="7"/>
        <v>#VALUE!</v>
      </c>
    </row>
    <row r="69" spans="2:15" x14ac:dyDescent="0.35">
      <c r="B69" t="str">
        <f t="shared" si="8"/>
        <v>Standard_DS5_v2</v>
      </c>
      <c r="D69" t="s">
        <v>1559</v>
      </c>
      <c r="E69">
        <v>16</v>
      </c>
      <c r="F69" t="s">
        <v>1553</v>
      </c>
      <c r="G69" t="s">
        <v>1560</v>
      </c>
      <c r="H69" s="16">
        <v>16418.364300000001</v>
      </c>
      <c r="I69" s="16">
        <v>8891.6080999999995</v>
      </c>
      <c r="J69" s="16">
        <v>5763.8226999999997</v>
      </c>
      <c r="K69" t="s">
        <v>1554</v>
      </c>
      <c r="M69" t="e">
        <f t="shared" si="5"/>
        <v>#VALUE!</v>
      </c>
      <c r="N69" t="e">
        <f t="shared" si="6"/>
        <v>#VALUE!</v>
      </c>
      <c r="O69" t="e">
        <f t="shared" si="7"/>
        <v>#VALUE!</v>
      </c>
    </row>
    <row r="70" spans="2:15" x14ac:dyDescent="0.35">
      <c r="B70" t="str">
        <f t="shared" si="8"/>
        <v>Standard_F2s_v2</v>
      </c>
      <c r="D70" t="s">
        <v>1561</v>
      </c>
      <c r="E70">
        <v>2</v>
      </c>
      <c r="F70" t="s">
        <v>1472</v>
      </c>
      <c r="G70" t="s">
        <v>1404</v>
      </c>
      <c r="H70" s="16">
        <v>1525.4226000000001</v>
      </c>
      <c r="I70" s="16">
        <v>896.65419999999995</v>
      </c>
      <c r="J70" s="16">
        <v>555.97640000000001</v>
      </c>
      <c r="K70" t="s">
        <v>1562</v>
      </c>
      <c r="M70" t="e">
        <f t="shared" si="5"/>
        <v>#VALUE!</v>
      </c>
      <c r="N70" t="e">
        <f t="shared" si="6"/>
        <v>#VALUE!</v>
      </c>
      <c r="O70" t="e">
        <f t="shared" si="7"/>
        <v>#VALUE!</v>
      </c>
    </row>
    <row r="71" spans="2:15" x14ac:dyDescent="0.35">
      <c r="B71" t="str">
        <f t="shared" si="8"/>
        <v>Standard_F4s_v2</v>
      </c>
      <c r="D71" t="s">
        <v>1563</v>
      </c>
      <c r="E71">
        <v>4</v>
      </c>
      <c r="F71" t="s">
        <v>1402</v>
      </c>
      <c r="G71" t="s">
        <v>1406</v>
      </c>
      <c r="H71" s="16">
        <v>3050.8452000000002</v>
      </c>
      <c r="I71" s="16">
        <v>1793.3082999999999</v>
      </c>
      <c r="J71" s="16">
        <v>1111.5514000000001</v>
      </c>
      <c r="K71" t="s">
        <v>1564</v>
      </c>
      <c r="M71" t="e">
        <f t="shared" si="5"/>
        <v>#VALUE!</v>
      </c>
      <c r="N71" t="e">
        <f t="shared" si="6"/>
        <v>#VALUE!</v>
      </c>
      <c r="O71" t="e">
        <f t="shared" si="7"/>
        <v>#VALUE!</v>
      </c>
    </row>
    <row r="72" spans="2:15" x14ac:dyDescent="0.35">
      <c r="B72" t="str">
        <f t="shared" si="8"/>
        <v>Standard_F8s_v2</v>
      </c>
      <c r="D72" t="s">
        <v>1565</v>
      </c>
      <c r="E72">
        <v>8</v>
      </c>
      <c r="F72" t="s">
        <v>1404</v>
      </c>
      <c r="G72" t="s">
        <v>1408</v>
      </c>
      <c r="H72" s="16">
        <v>6101.6904000000004</v>
      </c>
      <c r="I72" s="16">
        <v>3583.5389</v>
      </c>
      <c r="J72" s="16">
        <v>2223.5041999999999</v>
      </c>
      <c r="K72" t="s">
        <v>1566</v>
      </c>
      <c r="M72" t="e">
        <f t="shared" si="5"/>
        <v>#VALUE!</v>
      </c>
      <c r="N72" t="e">
        <f t="shared" si="6"/>
        <v>#VALUE!</v>
      </c>
      <c r="O72" t="e">
        <f t="shared" si="7"/>
        <v>#VALUE!</v>
      </c>
    </row>
    <row r="73" spans="2:15" x14ac:dyDescent="0.35">
      <c r="B73" t="str">
        <f t="shared" si="8"/>
        <v>Standard_F16s_v2</v>
      </c>
      <c r="D73" t="s">
        <v>1567</v>
      </c>
      <c r="E73">
        <v>16</v>
      </c>
      <c r="F73" t="s">
        <v>1406</v>
      </c>
      <c r="G73" t="s">
        <v>1410</v>
      </c>
      <c r="H73" s="16">
        <v>12189.999900000001</v>
      </c>
      <c r="I73" s="16">
        <v>7170.0214999999998</v>
      </c>
      <c r="J73" s="16">
        <v>4447.0083999999997</v>
      </c>
      <c r="K73" t="s">
        <v>1568</v>
      </c>
      <c r="M73" t="e">
        <f t="shared" si="5"/>
        <v>#VALUE!</v>
      </c>
      <c r="N73" t="e">
        <f t="shared" si="6"/>
        <v>#VALUE!</v>
      </c>
      <c r="O73" t="e">
        <f t="shared" si="7"/>
        <v>#VALUE!</v>
      </c>
    </row>
    <row r="74" spans="2:15" x14ac:dyDescent="0.35">
      <c r="B74" t="str">
        <f t="shared" si="8"/>
        <v>Standard_F32s_v2</v>
      </c>
      <c r="D74" t="s">
        <v>1569</v>
      </c>
      <c r="E74">
        <v>32</v>
      </c>
      <c r="F74" t="s">
        <v>1408</v>
      </c>
      <c r="G74" t="s">
        <v>1414</v>
      </c>
      <c r="H74" s="16">
        <v>24379.999800000001</v>
      </c>
      <c r="I74" s="16">
        <v>14340.176799999999</v>
      </c>
      <c r="J74" s="16">
        <v>8894.1504999999997</v>
      </c>
      <c r="K74" t="s">
        <v>1570</v>
      </c>
      <c r="M74" t="e">
        <f t="shared" ref="M74:M137" si="9">REPLACE(REPLACE(H74,1,3,""),FIND("/",REPLACE(H74,1,3,""),1),13,"")</f>
        <v>#VALUE!</v>
      </c>
      <c r="N74" t="e">
        <f t="shared" ref="N74:N137" si="10">REPLACE(REPLACE(I74,1,3,""),FIND("/",REPLACE(I74,1,3,""),1),13,"")</f>
        <v>#VALUE!</v>
      </c>
      <c r="O74" t="e">
        <f t="shared" ref="O74:O137" si="11">REPLACE(REPLACE(J74,1,3,""),FIND("/",REPLACE(J74,1,3,""),1),13,"")</f>
        <v>#VALUE!</v>
      </c>
    </row>
    <row r="75" spans="2:15" x14ac:dyDescent="0.35">
      <c r="B75" t="str">
        <f t="shared" si="8"/>
        <v>Standard_F48s_v2</v>
      </c>
      <c r="D75" t="s">
        <v>1571</v>
      </c>
      <c r="E75">
        <v>48</v>
      </c>
      <c r="F75" t="s">
        <v>1487</v>
      </c>
      <c r="G75" t="s">
        <v>1416</v>
      </c>
      <c r="H75" s="16">
        <v>36583.380599999997</v>
      </c>
      <c r="I75" s="16">
        <v>21664.48</v>
      </c>
      <c r="J75" s="16">
        <v>13197.581700000001</v>
      </c>
      <c r="K75" t="s">
        <v>1572</v>
      </c>
      <c r="M75" t="e">
        <f t="shared" si="9"/>
        <v>#VALUE!</v>
      </c>
      <c r="N75" t="e">
        <f t="shared" si="10"/>
        <v>#VALUE!</v>
      </c>
      <c r="O75" t="e">
        <f t="shared" si="11"/>
        <v>#VALUE!</v>
      </c>
    </row>
    <row r="76" spans="2:15" x14ac:dyDescent="0.35">
      <c r="B76" t="str">
        <f t="shared" si="8"/>
        <v>Standard_F64s_v2</v>
      </c>
      <c r="D76" t="s">
        <v>1573</v>
      </c>
      <c r="E76">
        <v>64</v>
      </c>
      <c r="F76" t="s">
        <v>1410</v>
      </c>
      <c r="G76" t="s">
        <v>1427</v>
      </c>
      <c r="H76" s="16">
        <v>48773.380499999999</v>
      </c>
      <c r="I76" s="16">
        <v>28680.353500000001</v>
      </c>
      <c r="J76" s="16">
        <v>17788.300899999998</v>
      </c>
      <c r="K76" t="s">
        <v>1574</v>
      </c>
      <c r="M76" t="e">
        <f t="shared" si="9"/>
        <v>#VALUE!</v>
      </c>
      <c r="N76" t="e">
        <f t="shared" si="10"/>
        <v>#VALUE!</v>
      </c>
      <c r="O76" t="e">
        <f t="shared" si="11"/>
        <v>#VALUE!</v>
      </c>
    </row>
    <row r="77" spans="2:15" x14ac:dyDescent="0.35">
      <c r="B77" t="str">
        <f t="shared" si="8"/>
        <v>Standard_F72s_v2</v>
      </c>
      <c r="D77" t="s">
        <v>1575</v>
      </c>
      <c r="E77">
        <v>72</v>
      </c>
      <c r="F77" t="s">
        <v>1576</v>
      </c>
      <c r="G77" t="s">
        <v>1577</v>
      </c>
      <c r="H77" s="16">
        <v>54861.69</v>
      </c>
      <c r="I77" s="16">
        <v>32265.3642</v>
      </c>
      <c r="J77" s="16">
        <v>20012.3403</v>
      </c>
      <c r="K77" t="s">
        <v>1578</v>
      </c>
      <c r="M77" t="e">
        <f t="shared" si="9"/>
        <v>#VALUE!</v>
      </c>
      <c r="N77" t="e">
        <f t="shared" si="10"/>
        <v>#VALUE!</v>
      </c>
      <c r="O77" t="e">
        <f t="shared" si="11"/>
        <v>#VALUE!</v>
      </c>
    </row>
    <row r="78" spans="2:15" x14ac:dyDescent="0.35">
      <c r="B78" t="str">
        <f t="shared" si="8"/>
        <v>Standard_F1</v>
      </c>
      <c r="D78" t="s">
        <v>1579</v>
      </c>
      <c r="E78">
        <v>1</v>
      </c>
      <c r="F78" t="s">
        <v>1475</v>
      </c>
      <c r="G78" t="s">
        <v>1404</v>
      </c>
      <c r="H78" s="16">
        <v>892.50609999999995</v>
      </c>
      <c r="I78" s="16">
        <v>554.50450000000001</v>
      </c>
      <c r="J78" s="16">
        <v>347.76960000000003</v>
      </c>
      <c r="K78" t="s">
        <v>1580</v>
      </c>
      <c r="M78" t="e">
        <f t="shared" si="9"/>
        <v>#VALUE!</v>
      </c>
      <c r="N78" t="e">
        <f t="shared" si="10"/>
        <v>#VALUE!</v>
      </c>
      <c r="O78" t="e">
        <f t="shared" si="11"/>
        <v>#VALUE!</v>
      </c>
    </row>
    <row r="79" spans="2:15" x14ac:dyDescent="0.35">
      <c r="B79" t="str">
        <f t="shared" si="8"/>
        <v>Standard_F2</v>
      </c>
      <c r="D79" t="s">
        <v>1581</v>
      </c>
      <c r="E79">
        <v>2</v>
      </c>
      <c r="F79" t="s">
        <v>1472</v>
      </c>
      <c r="G79" t="s">
        <v>1406</v>
      </c>
      <c r="H79" s="16">
        <v>1779.6596999999999</v>
      </c>
      <c r="I79" s="16">
        <v>1109.009</v>
      </c>
      <c r="J79" s="16">
        <v>696.07449999999994</v>
      </c>
      <c r="K79" t="s">
        <v>1582</v>
      </c>
      <c r="M79" t="e">
        <f t="shared" si="9"/>
        <v>#VALUE!</v>
      </c>
      <c r="N79" t="e">
        <f t="shared" si="10"/>
        <v>#VALUE!</v>
      </c>
      <c r="O79" t="e">
        <f t="shared" si="11"/>
        <v>#VALUE!</v>
      </c>
    </row>
    <row r="80" spans="2:15" x14ac:dyDescent="0.35">
      <c r="B80" t="str">
        <f t="shared" si="8"/>
        <v>Standard_F4</v>
      </c>
      <c r="D80" t="s">
        <v>1583</v>
      </c>
      <c r="E80">
        <v>4</v>
      </c>
      <c r="F80" t="s">
        <v>1402</v>
      </c>
      <c r="G80" t="s">
        <v>1408</v>
      </c>
      <c r="H80" s="16">
        <v>3572.7003</v>
      </c>
      <c r="I80" s="16">
        <v>2237.8218000000002</v>
      </c>
      <c r="J80" s="16">
        <v>1409.4102</v>
      </c>
      <c r="K80" t="s">
        <v>1584</v>
      </c>
      <c r="M80" t="e">
        <f t="shared" si="9"/>
        <v>#VALUE!</v>
      </c>
      <c r="N80" t="e">
        <f t="shared" si="10"/>
        <v>#VALUE!</v>
      </c>
      <c r="O80" t="e">
        <f t="shared" si="11"/>
        <v>#VALUE!</v>
      </c>
    </row>
    <row r="81" spans="2:15" x14ac:dyDescent="0.35">
      <c r="B81" t="str">
        <f t="shared" si="8"/>
        <v>Standard_F8</v>
      </c>
      <c r="D81" t="s">
        <v>1585</v>
      </c>
      <c r="E81">
        <v>8</v>
      </c>
      <c r="F81" t="s">
        <v>1404</v>
      </c>
      <c r="G81" t="s">
        <v>1410</v>
      </c>
      <c r="H81" s="16">
        <v>7132.0196999999998</v>
      </c>
      <c r="I81" s="16">
        <v>4441.9236000000001</v>
      </c>
      <c r="J81" s="16">
        <v>2819.2219</v>
      </c>
      <c r="K81" t="s">
        <v>1586</v>
      </c>
      <c r="M81" t="e">
        <f t="shared" si="9"/>
        <v>#VALUE!</v>
      </c>
      <c r="N81" t="e">
        <f t="shared" si="10"/>
        <v>#VALUE!</v>
      </c>
      <c r="O81" t="e">
        <f t="shared" si="11"/>
        <v>#VALUE!</v>
      </c>
    </row>
    <row r="82" spans="2:15" x14ac:dyDescent="0.35">
      <c r="B82" t="str">
        <f t="shared" si="8"/>
        <v>Standard_F16</v>
      </c>
      <c r="D82" t="s">
        <v>1587</v>
      </c>
      <c r="E82">
        <v>16</v>
      </c>
      <c r="F82" t="s">
        <v>1406</v>
      </c>
      <c r="G82" t="s">
        <v>1414</v>
      </c>
      <c r="H82" s="16">
        <v>14264.0394</v>
      </c>
      <c r="I82" s="16">
        <v>8903.7847000000002</v>
      </c>
      <c r="J82" s="16">
        <v>5638.9789000000001</v>
      </c>
      <c r="K82" t="s">
        <v>1588</v>
      </c>
      <c r="M82" t="e">
        <f t="shared" si="9"/>
        <v>#VALUE!</v>
      </c>
      <c r="N82" t="e">
        <f t="shared" si="10"/>
        <v>#VALUE!</v>
      </c>
      <c r="O82" t="e">
        <f t="shared" si="11"/>
        <v>#VALUE!</v>
      </c>
    </row>
    <row r="83" spans="2:15" x14ac:dyDescent="0.35">
      <c r="B83" t="str">
        <f t="shared" si="8"/>
        <v>Standard_F1s</v>
      </c>
      <c r="D83" t="s">
        <v>1589</v>
      </c>
      <c r="E83">
        <v>1</v>
      </c>
      <c r="F83" t="s">
        <v>1475</v>
      </c>
      <c r="G83" t="s">
        <v>1472</v>
      </c>
      <c r="H83" s="16">
        <v>892.50609999999995</v>
      </c>
      <c r="I83" s="16">
        <v>554.50450000000001</v>
      </c>
      <c r="J83" s="16">
        <v>347.76960000000003</v>
      </c>
      <c r="K83" t="s">
        <v>1580</v>
      </c>
      <c r="M83" t="e">
        <f t="shared" si="9"/>
        <v>#VALUE!</v>
      </c>
      <c r="N83" t="e">
        <f t="shared" si="10"/>
        <v>#VALUE!</v>
      </c>
      <c r="O83" t="e">
        <f t="shared" si="11"/>
        <v>#VALUE!</v>
      </c>
    </row>
    <row r="84" spans="2:15" x14ac:dyDescent="0.35">
      <c r="B84" t="str">
        <f t="shared" si="8"/>
        <v>Standard_F2s</v>
      </c>
      <c r="D84" t="s">
        <v>1590</v>
      </c>
      <c r="E84">
        <v>2</v>
      </c>
      <c r="F84" t="s">
        <v>1472</v>
      </c>
      <c r="G84" t="s">
        <v>1402</v>
      </c>
      <c r="H84" s="16">
        <v>1779.6596999999999</v>
      </c>
      <c r="I84" s="16">
        <v>1109.009</v>
      </c>
      <c r="J84" s="16">
        <v>696.07449999999994</v>
      </c>
      <c r="K84" t="s">
        <v>1582</v>
      </c>
      <c r="M84" t="e">
        <f t="shared" si="9"/>
        <v>#VALUE!</v>
      </c>
      <c r="N84" t="e">
        <f t="shared" si="10"/>
        <v>#VALUE!</v>
      </c>
      <c r="O84" t="e">
        <f t="shared" si="11"/>
        <v>#VALUE!</v>
      </c>
    </row>
    <row r="85" spans="2:15" x14ac:dyDescent="0.35">
      <c r="B85" t="str">
        <f t="shared" si="8"/>
        <v>Standard_F4s</v>
      </c>
      <c r="D85" t="s">
        <v>1591</v>
      </c>
      <c r="E85">
        <v>4</v>
      </c>
      <c r="F85" t="s">
        <v>1402</v>
      </c>
      <c r="G85" t="s">
        <v>1404</v>
      </c>
      <c r="H85" s="16">
        <v>3572.7003</v>
      </c>
      <c r="I85" s="16">
        <v>2237.8218000000002</v>
      </c>
      <c r="J85" s="16">
        <v>1409.4102</v>
      </c>
      <c r="K85" t="s">
        <v>1584</v>
      </c>
      <c r="M85" t="e">
        <f t="shared" si="9"/>
        <v>#VALUE!</v>
      </c>
      <c r="N85" t="e">
        <f t="shared" si="10"/>
        <v>#VALUE!</v>
      </c>
      <c r="O85" t="e">
        <f t="shared" si="11"/>
        <v>#VALUE!</v>
      </c>
    </row>
    <row r="86" spans="2:15" x14ac:dyDescent="0.35">
      <c r="B86" t="str">
        <f t="shared" si="8"/>
        <v>Standard_F8s</v>
      </c>
      <c r="D86" t="s">
        <v>1592</v>
      </c>
      <c r="E86">
        <v>8</v>
      </c>
      <c r="F86" t="s">
        <v>1404</v>
      </c>
      <c r="G86" t="s">
        <v>1406</v>
      </c>
      <c r="H86" s="16">
        <v>7132.0196999999998</v>
      </c>
      <c r="I86" s="16">
        <v>4441.9236000000001</v>
      </c>
      <c r="J86" s="16">
        <v>2819.2219</v>
      </c>
      <c r="K86" t="s">
        <v>1586</v>
      </c>
      <c r="M86" t="e">
        <f t="shared" si="9"/>
        <v>#VALUE!</v>
      </c>
      <c r="N86" t="e">
        <f t="shared" si="10"/>
        <v>#VALUE!</v>
      </c>
      <c r="O86" t="e">
        <f t="shared" si="11"/>
        <v>#VALUE!</v>
      </c>
    </row>
    <row r="87" spans="2:15" x14ac:dyDescent="0.35">
      <c r="B87" t="str">
        <f t="shared" si="8"/>
        <v>Standard_F16s</v>
      </c>
      <c r="D87" t="s">
        <v>1593</v>
      </c>
      <c r="E87">
        <v>16</v>
      </c>
      <c r="F87" t="s">
        <v>1406</v>
      </c>
      <c r="G87" t="s">
        <v>1408</v>
      </c>
      <c r="H87" s="16">
        <v>14264.0394</v>
      </c>
      <c r="I87" s="16">
        <v>8903.7847000000002</v>
      </c>
      <c r="J87" s="16">
        <v>5638.9789000000001</v>
      </c>
      <c r="K87" t="s">
        <v>1588</v>
      </c>
      <c r="M87" t="e">
        <f t="shared" si="9"/>
        <v>#VALUE!</v>
      </c>
      <c r="N87" t="e">
        <f t="shared" si="10"/>
        <v>#VALUE!</v>
      </c>
      <c r="O87" t="e">
        <f t="shared" si="11"/>
        <v>#VALUE!</v>
      </c>
    </row>
    <row r="88" spans="2:15" x14ac:dyDescent="0.35">
      <c r="B88" t="str">
        <f t="shared" si="8"/>
        <v>Standard_E2d_v4</v>
      </c>
      <c r="D88" t="s">
        <v>1594</v>
      </c>
      <c r="E88">
        <v>2</v>
      </c>
      <c r="F88" t="s">
        <v>1404</v>
      </c>
      <c r="G88" t="s">
        <v>1430</v>
      </c>
      <c r="H88" s="16">
        <v>2582.5137</v>
      </c>
      <c r="I88" s="16">
        <v>1522.8803</v>
      </c>
      <c r="J88" s="16">
        <v>981.22140000000002</v>
      </c>
      <c r="K88" t="s">
        <v>1595</v>
      </c>
      <c r="M88" t="e">
        <f t="shared" si="9"/>
        <v>#VALUE!</v>
      </c>
      <c r="N88" t="e">
        <f t="shared" si="10"/>
        <v>#VALUE!</v>
      </c>
      <c r="O88" t="e">
        <f t="shared" si="11"/>
        <v>#VALUE!</v>
      </c>
    </row>
    <row r="89" spans="2:15" x14ac:dyDescent="0.35">
      <c r="B89" t="str">
        <f t="shared" si="8"/>
        <v>Standard_E4d_v4</v>
      </c>
      <c r="D89" t="s">
        <v>1596</v>
      </c>
      <c r="E89">
        <v>4</v>
      </c>
      <c r="F89" t="s">
        <v>1406</v>
      </c>
      <c r="G89" t="s">
        <v>1432</v>
      </c>
      <c r="H89" s="16">
        <v>5165.0273999999999</v>
      </c>
      <c r="I89" s="16">
        <v>3047.3661999999999</v>
      </c>
      <c r="J89" s="16">
        <v>1962.309</v>
      </c>
      <c r="K89" t="s">
        <v>1597</v>
      </c>
      <c r="M89" t="e">
        <f t="shared" si="9"/>
        <v>#VALUE!</v>
      </c>
      <c r="N89" t="e">
        <f t="shared" si="10"/>
        <v>#VALUE!</v>
      </c>
      <c r="O89" t="e">
        <f t="shared" si="11"/>
        <v>#VALUE!</v>
      </c>
    </row>
    <row r="90" spans="2:15" x14ac:dyDescent="0.35">
      <c r="B90" t="str">
        <f t="shared" si="8"/>
        <v>Standard_E8d_v4</v>
      </c>
      <c r="D90" t="s">
        <v>1598</v>
      </c>
      <c r="E90">
        <v>8</v>
      </c>
      <c r="F90" t="s">
        <v>1408</v>
      </c>
      <c r="G90" t="s">
        <v>1434</v>
      </c>
      <c r="H90" s="16">
        <v>10330.0548</v>
      </c>
      <c r="I90" s="16">
        <v>6093.2605000000003</v>
      </c>
      <c r="J90" s="16">
        <v>3924.6179999999999</v>
      </c>
      <c r="K90" t="s">
        <v>1599</v>
      </c>
      <c r="M90" t="e">
        <f t="shared" si="9"/>
        <v>#VALUE!</v>
      </c>
      <c r="N90" t="e">
        <f t="shared" si="10"/>
        <v>#VALUE!</v>
      </c>
      <c r="O90" t="e">
        <f t="shared" si="11"/>
        <v>#VALUE!</v>
      </c>
    </row>
    <row r="91" spans="2:15" x14ac:dyDescent="0.35">
      <c r="B91" t="str">
        <f t="shared" si="8"/>
        <v>Standard_E16d_v4</v>
      </c>
      <c r="D91" t="s">
        <v>1600</v>
      </c>
      <c r="E91">
        <v>16</v>
      </c>
      <c r="F91" t="s">
        <v>1410</v>
      </c>
      <c r="G91" t="s">
        <v>1436</v>
      </c>
      <c r="H91" s="16">
        <v>20660.1096</v>
      </c>
      <c r="I91" s="16">
        <v>12186.3871</v>
      </c>
      <c r="J91" s="16">
        <v>7849.3698000000004</v>
      </c>
      <c r="K91" t="s">
        <v>1601</v>
      </c>
      <c r="M91" t="e">
        <f t="shared" si="9"/>
        <v>#VALUE!</v>
      </c>
      <c r="N91" t="e">
        <f t="shared" si="10"/>
        <v>#VALUE!</v>
      </c>
      <c r="O91" t="e">
        <f t="shared" si="11"/>
        <v>#VALUE!</v>
      </c>
    </row>
    <row r="92" spans="2:15" x14ac:dyDescent="0.35">
      <c r="B92" t="str">
        <f t="shared" si="8"/>
        <v>Standard_E20d_v4</v>
      </c>
      <c r="D92" t="s">
        <v>1602</v>
      </c>
      <c r="E92">
        <v>20</v>
      </c>
      <c r="F92" t="s">
        <v>1493</v>
      </c>
      <c r="G92" t="s">
        <v>1603</v>
      </c>
      <c r="H92" s="16">
        <v>25825.136999999999</v>
      </c>
      <c r="I92" s="16">
        <v>15233.7533</v>
      </c>
      <c r="J92" s="16">
        <v>9811.6787999999997</v>
      </c>
      <c r="K92" t="s">
        <v>1604</v>
      </c>
      <c r="M92" t="e">
        <f t="shared" si="9"/>
        <v>#VALUE!</v>
      </c>
      <c r="N92" t="e">
        <f t="shared" si="10"/>
        <v>#VALUE!</v>
      </c>
      <c r="O92" t="e">
        <f t="shared" si="11"/>
        <v>#VALUE!</v>
      </c>
    </row>
    <row r="93" spans="2:15" x14ac:dyDescent="0.35">
      <c r="B93" t="str">
        <f t="shared" si="8"/>
        <v>Standard_E32d_v4</v>
      </c>
      <c r="D93" t="s">
        <v>1605</v>
      </c>
      <c r="E93">
        <v>32</v>
      </c>
      <c r="F93" t="s">
        <v>1414</v>
      </c>
      <c r="G93" t="s">
        <v>1413</v>
      </c>
      <c r="H93" s="16">
        <v>41306.838300000003</v>
      </c>
      <c r="I93" s="16">
        <v>24374.3799</v>
      </c>
      <c r="J93" s="16">
        <v>15698.6057</v>
      </c>
      <c r="K93" t="s">
        <v>1524</v>
      </c>
      <c r="M93" t="e">
        <f t="shared" si="9"/>
        <v>#VALUE!</v>
      </c>
      <c r="N93" t="e">
        <f t="shared" si="10"/>
        <v>#VALUE!</v>
      </c>
      <c r="O93" t="e">
        <f t="shared" si="11"/>
        <v>#VALUE!</v>
      </c>
    </row>
    <row r="94" spans="2:15" x14ac:dyDescent="0.35">
      <c r="B94" t="str">
        <f t="shared" si="8"/>
        <v>Standard_E48d_v4</v>
      </c>
      <c r="D94" t="s">
        <v>1606</v>
      </c>
      <c r="E94">
        <v>48</v>
      </c>
      <c r="F94" t="s">
        <v>1416</v>
      </c>
      <c r="G94" t="s">
        <v>1439</v>
      </c>
      <c r="H94" s="16">
        <v>61966.947899999999</v>
      </c>
      <c r="I94" s="16">
        <v>36560.766900000002</v>
      </c>
      <c r="J94" s="16">
        <v>23547.440299999998</v>
      </c>
      <c r="K94" t="s">
        <v>1607</v>
      </c>
      <c r="M94" t="e">
        <f t="shared" si="9"/>
        <v>#VALUE!</v>
      </c>
      <c r="N94" t="e">
        <f t="shared" si="10"/>
        <v>#VALUE!</v>
      </c>
      <c r="O94" t="e">
        <f t="shared" si="11"/>
        <v>#VALUE!</v>
      </c>
    </row>
    <row r="95" spans="2:15" x14ac:dyDescent="0.35">
      <c r="B95" t="str">
        <f t="shared" si="8"/>
        <v>Standard_E64d_v4</v>
      </c>
      <c r="D95" t="s">
        <v>1608</v>
      </c>
      <c r="E95">
        <v>64</v>
      </c>
      <c r="F95" t="s">
        <v>1609</v>
      </c>
      <c r="G95" t="s">
        <v>1417</v>
      </c>
      <c r="H95" s="16">
        <v>82627.057499999995</v>
      </c>
      <c r="I95" s="16">
        <v>48747.154000000002</v>
      </c>
      <c r="J95" s="16">
        <v>31396.81</v>
      </c>
      <c r="K95" t="s">
        <v>1610</v>
      </c>
      <c r="M95" t="e">
        <f t="shared" si="9"/>
        <v>#VALUE!</v>
      </c>
      <c r="N95" t="e">
        <f t="shared" si="10"/>
        <v>#VALUE!</v>
      </c>
      <c r="O95" t="e">
        <f t="shared" si="11"/>
        <v>#VALUE!</v>
      </c>
    </row>
    <row r="96" spans="2:15" x14ac:dyDescent="0.35">
      <c r="B96" t="str">
        <f t="shared" si="8"/>
        <v>Standard_E2ds_v4</v>
      </c>
      <c r="D96" t="s">
        <v>1611</v>
      </c>
      <c r="E96">
        <v>2</v>
      </c>
      <c r="F96" t="s">
        <v>1404</v>
      </c>
      <c r="G96" t="s">
        <v>1430</v>
      </c>
      <c r="H96" s="16">
        <v>2582.5137</v>
      </c>
      <c r="I96" s="16">
        <v>1522.8803</v>
      </c>
      <c r="J96" s="16">
        <v>981.22140000000002</v>
      </c>
      <c r="K96" t="s">
        <v>1595</v>
      </c>
      <c r="M96" t="e">
        <f t="shared" si="9"/>
        <v>#VALUE!</v>
      </c>
      <c r="N96" t="e">
        <f t="shared" si="10"/>
        <v>#VALUE!</v>
      </c>
      <c r="O96" t="e">
        <f t="shared" si="11"/>
        <v>#VALUE!</v>
      </c>
    </row>
    <row r="97" spans="2:15" x14ac:dyDescent="0.35">
      <c r="B97" t="str">
        <f t="shared" si="8"/>
        <v>Standard_E4ds_v4</v>
      </c>
      <c r="D97" t="s">
        <v>1612</v>
      </c>
      <c r="E97">
        <v>4</v>
      </c>
      <c r="F97" t="s">
        <v>1406</v>
      </c>
      <c r="G97" t="s">
        <v>1432</v>
      </c>
      <c r="H97" s="16">
        <v>5165.0273999999999</v>
      </c>
      <c r="I97" s="16">
        <v>3047.3661999999999</v>
      </c>
      <c r="J97" s="16">
        <v>1962.309</v>
      </c>
      <c r="K97" t="s">
        <v>1597</v>
      </c>
      <c r="M97" t="e">
        <f t="shared" si="9"/>
        <v>#VALUE!</v>
      </c>
      <c r="N97" t="e">
        <f t="shared" si="10"/>
        <v>#VALUE!</v>
      </c>
      <c r="O97" t="e">
        <f t="shared" si="11"/>
        <v>#VALUE!</v>
      </c>
    </row>
    <row r="98" spans="2:15" x14ac:dyDescent="0.35">
      <c r="B98" t="str">
        <f t="shared" si="8"/>
        <v>Standard_E8ds_v4</v>
      </c>
      <c r="D98" t="s">
        <v>1613</v>
      </c>
      <c r="E98">
        <v>8</v>
      </c>
      <c r="F98" t="s">
        <v>1408</v>
      </c>
      <c r="G98" t="s">
        <v>1434</v>
      </c>
      <c r="H98" s="16">
        <v>10330.0548</v>
      </c>
      <c r="I98" s="16">
        <v>6093.2605000000003</v>
      </c>
      <c r="J98" s="16">
        <v>3924.6179999999999</v>
      </c>
      <c r="K98" t="s">
        <v>1599</v>
      </c>
      <c r="M98" t="e">
        <f t="shared" si="9"/>
        <v>#VALUE!</v>
      </c>
      <c r="N98" t="e">
        <f t="shared" si="10"/>
        <v>#VALUE!</v>
      </c>
      <c r="O98" t="e">
        <f t="shared" si="11"/>
        <v>#VALUE!</v>
      </c>
    </row>
    <row r="99" spans="2:15" x14ac:dyDescent="0.35">
      <c r="B99" t="str">
        <f t="shared" si="8"/>
        <v>Standard_E16ds_v4</v>
      </c>
      <c r="D99" t="s">
        <v>1614</v>
      </c>
      <c r="E99">
        <v>16</v>
      </c>
      <c r="F99" t="s">
        <v>1410</v>
      </c>
      <c r="G99" t="s">
        <v>1436</v>
      </c>
      <c r="H99" s="16">
        <v>20660.1096</v>
      </c>
      <c r="I99" s="16">
        <v>12186.3871</v>
      </c>
      <c r="J99" s="16">
        <v>7849.3698000000004</v>
      </c>
      <c r="K99" t="s">
        <v>1601</v>
      </c>
      <c r="M99" t="e">
        <f t="shared" si="9"/>
        <v>#VALUE!</v>
      </c>
      <c r="N99" t="e">
        <f t="shared" si="10"/>
        <v>#VALUE!</v>
      </c>
      <c r="O99" t="e">
        <f t="shared" si="11"/>
        <v>#VALUE!</v>
      </c>
    </row>
    <row r="100" spans="2:15" x14ac:dyDescent="0.35">
      <c r="B100" t="str">
        <f t="shared" si="8"/>
        <v>Standard_E20ds_v4</v>
      </c>
      <c r="D100" t="s">
        <v>1615</v>
      </c>
      <c r="E100">
        <v>20</v>
      </c>
      <c r="F100" t="s">
        <v>1493</v>
      </c>
      <c r="G100" t="s">
        <v>1603</v>
      </c>
      <c r="H100" s="16">
        <v>25825.136999999999</v>
      </c>
      <c r="I100" s="16">
        <v>15233.7533</v>
      </c>
      <c r="J100" s="16">
        <v>9811.6787999999997</v>
      </c>
      <c r="K100" t="s">
        <v>1604</v>
      </c>
      <c r="M100" t="e">
        <f t="shared" si="9"/>
        <v>#VALUE!</v>
      </c>
      <c r="N100" t="e">
        <f t="shared" si="10"/>
        <v>#VALUE!</v>
      </c>
      <c r="O100" t="e">
        <f t="shared" si="11"/>
        <v>#VALUE!</v>
      </c>
    </row>
    <row r="101" spans="2:15" x14ac:dyDescent="0.35">
      <c r="B101" t="str">
        <f t="shared" si="8"/>
        <v>Standard_E32ds_v4</v>
      </c>
      <c r="D101" t="s">
        <v>1616</v>
      </c>
      <c r="E101">
        <v>32</v>
      </c>
      <c r="F101" t="s">
        <v>1414</v>
      </c>
      <c r="G101" t="s">
        <v>1413</v>
      </c>
      <c r="H101" s="16">
        <v>41306.838300000003</v>
      </c>
      <c r="I101" s="16">
        <v>24374.3799</v>
      </c>
      <c r="J101" s="16">
        <v>15698.6057</v>
      </c>
      <c r="K101" t="s">
        <v>1524</v>
      </c>
      <c r="M101" t="e">
        <f t="shared" si="9"/>
        <v>#VALUE!</v>
      </c>
      <c r="N101" t="e">
        <f t="shared" si="10"/>
        <v>#VALUE!</v>
      </c>
      <c r="O101" t="e">
        <f t="shared" si="11"/>
        <v>#VALUE!</v>
      </c>
    </row>
    <row r="102" spans="2:15" x14ac:dyDescent="0.35">
      <c r="B102" t="str">
        <f t="shared" si="8"/>
        <v>Standard_E48ds_v4</v>
      </c>
      <c r="D102" t="s">
        <v>1617</v>
      </c>
      <c r="E102">
        <v>48</v>
      </c>
      <c r="F102" t="s">
        <v>1416</v>
      </c>
      <c r="G102" t="s">
        <v>1439</v>
      </c>
      <c r="H102" s="16">
        <v>61966.947899999999</v>
      </c>
      <c r="I102" s="16">
        <v>36560.766900000002</v>
      </c>
      <c r="J102" s="16">
        <v>23547.440299999998</v>
      </c>
      <c r="K102" t="s">
        <v>1607</v>
      </c>
      <c r="M102" t="e">
        <f t="shared" si="9"/>
        <v>#VALUE!</v>
      </c>
      <c r="N102" t="e">
        <f t="shared" si="10"/>
        <v>#VALUE!</v>
      </c>
      <c r="O102" t="e">
        <f t="shared" si="11"/>
        <v>#VALUE!</v>
      </c>
    </row>
    <row r="103" spans="2:15" x14ac:dyDescent="0.35">
      <c r="B103" t="str">
        <f t="shared" si="8"/>
        <v>Standard_E64ds_v4</v>
      </c>
      <c r="D103" t="s">
        <v>1618</v>
      </c>
      <c r="E103">
        <v>64</v>
      </c>
      <c r="F103" t="s">
        <v>1609</v>
      </c>
      <c r="G103" t="s">
        <v>1417</v>
      </c>
      <c r="H103" s="16">
        <v>82627.057499999995</v>
      </c>
      <c r="I103" s="16">
        <v>48747.154000000002</v>
      </c>
      <c r="J103" s="16">
        <v>31396.81</v>
      </c>
      <c r="K103" t="s">
        <v>1610</v>
      </c>
      <c r="M103" t="e">
        <f t="shared" si="9"/>
        <v>#VALUE!</v>
      </c>
      <c r="N103" t="e">
        <f t="shared" si="10"/>
        <v>#VALUE!</v>
      </c>
      <c r="O103" t="e">
        <f t="shared" si="11"/>
        <v>#VALUE!</v>
      </c>
    </row>
    <row r="104" spans="2:15" x14ac:dyDescent="0.35">
      <c r="B104" t="str">
        <f t="shared" si="8"/>
        <v>Standard_E80ids_v4 1</v>
      </c>
      <c r="D104" t="s">
        <v>1619</v>
      </c>
      <c r="E104">
        <v>80</v>
      </c>
      <c r="F104" t="s">
        <v>1609</v>
      </c>
      <c r="G104" t="s">
        <v>1417</v>
      </c>
      <c r="H104" s="16">
        <v>103273.7862</v>
      </c>
      <c r="I104" s="16">
        <v>60935.012900000002</v>
      </c>
      <c r="J104" s="16">
        <v>39246.045899999997</v>
      </c>
      <c r="K104" t="s">
        <v>1620</v>
      </c>
      <c r="M104" t="e">
        <f t="shared" si="9"/>
        <v>#VALUE!</v>
      </c>
      <c r="N104" t="e">
        <f t="shared" si="10"/>
        <v>#VALUE!</v>
      </c>
      <c r="O104" t="e">
        <f t="shared" si="11"/>
        <v>#VALUE!</v>
      </c>
    </row>
    <row r="105" spans="2:15" x14ac:dyDescent="0.35">
      <c r="B105" t="str">
        <f t="shared" si="8"/>
        <v>Standard_E2_v4</v>
      </c>
      <c r="D105" t="s">
        <v>1621</v>
      </c>
      <c r="E105">
        <v>2</v>
      </c>
      <c r="F105" t="s">
        <v>1404</v>
      </c>
      <c r="G105" t="s">
        <v>1449</v>
      </c>
      <c r="H105" s="16">
        <v>2261.3721</v>
      </c>
      <c r="I105" s="16">
        <v>1333.5405000000001</v>
      </c>
      <c r="J105" s="16">
        <v>858.51859999999999</v>
      </c>
      <c r="K105" t="s">
        <v>1622</v>
      </c>
      <c r="M105" t="e">
        <f t="shared" si="9"/>
        <v>#VALUE!</v>
      </c>
      <c r="N105" t="e">
        <f t="shared" si="10"/>
        <v>#VALUE!</v>
      </c>
      <c r="O105" t="e">
        <f t="shared" si="11"/>
        <v>#VALUE!</v>
      </c>
    </row>
    <row r="106" spans="2:15" x14ac:dyDescent="0.35">
      <c r="B106" t="str">
        <f t="shared" si="8"/>
        <v>Standard_E4_v4</v>
      </c>
      <c r="D106" t="s">
        <v>1623</v>
      </c>
      <c r="E106">
        <v>4</v>
      </c>
      <c r="F106" t="s">
        <v>1406</v>
      </c>
      <c r="G106" t="s">
        <v>1449</v>
      </c>
      <c r="H106" s="16">
        <v>4522.7442000000001</v>
      </c>
      <c r="I106" s="16">
        <v>2665.4753000000001</v>
      </c>
      <c r="J106" s="16">
        <v>1716.9032999999999</v>
      </c>
      <c r="K106" t="s">
        <v>1624</v>
      </c>
      <c r="M106" t="e">
        <f t="shared" si="9"/>
        <v>#VALUE!</v>
      </c>
      <c r="N106" t="e">
        <f t="shared" si="10"/>
        <v>#VALUE!</v>
      </c>
      <c r="O106" t="e">
        <f t="shared" si="11"/>
        <v>#VALUE!</v>
      </c>
    </row>
    <row r="107" spans="2:15" x14ac:dyDescent="0.35">
      <c r="B107" t="str">
        <f t="shared" si="8"/>
        <v>Standard_E8_v4</v>
      </c>
      <c r="D107" t="s">
        <v>1625</v>
      </c>
      <c r="E107">
        <v>8</v>
      </c>
      <c r="F107" t="s">
        <v>1408</v>
      </c>
      <c r="G107" t="s">
        <v>1449</v>
      </c>
      <c r="H107" s="16">
        <v>9032.1075000000001</v>
      </c>
      <c r="I107" s="16">
        <v>5332.5563000000002</v>
      </c>
      <c r="J107" s="16">
        <v>3433.8065999999999</v>
      </c>
      <c r="K107" t="s">
        <v>1626</v>
      </c>
      <c r="M107" t="e">
        <f t="shared" si="9"/>
        <v>#VALUE!</v>
      </c>
      <c r="N107" t="e">
        <f t="shared" si="10"/>
        <v>#VALUE!</v>
      </c>
      <c r="O107" t="e">
        <f t="shared" si="11"/>
        <v>#VALUE!</v>
      </c>
    </row>
    <row r="108" spans="2:15" x14ac:dyDescent="0.35">
      <c r="B108" t="str">
        <f t="shared" si="8"/>
        <v>Standard_E16_v4</v>
      </c>
      <c r="D108" t="s">
        <v>1627</v>
      </c>
      <c r="E108">
        <v>16</v>
      </c>
      <c r="F108" t="s">
        <v>1410</v>
      </c>
      <c r="G108" t="s">
        <v>1449</v>
      </c>
      <c r="H108" s="16">
        <v>18077.5959</v>
      </c>
      <c r="I108" s="16">
        <v>10663.5069</v>
      </c>
      <c r="J108" s="16">
        <v>6868.1484</v>
      </c>
      <c r="K108" t="s">
        <v>1628</v>
      </c>
      <c r="M108" t="e">
        <f t="shared" si="9"/>
        <v>#VALUE!</v>
      </c>
      <c r="N108" t="e">
        <f t="shared" si="10"/>
        <v>#VALUE!</v>
      </c>
      <c r="O108" t="e">
        <f t="shared" si="11"/>
        <v>#VALUE!</v>
      </c>
    </row>
    <row r="109" spans="2:15" x14ac:dyDescent="0.35">
      <c r="B109" t="str">
        <f t="shared" si="8"/>
        <v>Standard_E32_v4</v>
      </c>
      <c r="D109" t="s">
        <v>1629</v>
      </c>
      <c r="E109">
        <v>32</v>
      </c>
      <c r="F109" t="s">
        <v>1414</v>
      </c>
      <c r="G109" t="s">
        <v>1449</v>
      </c>
      <c r="H109" s="16">
        <v>36141.810899999997</v>
      </c>
      <c r="I109" s="16">
        <v>21327.0137</v>
      </c>
      <c r="J109" s="16">
        <v>13736.2968</v>
      </c>
      <c r="K109" t="s">
        <v>1630</v>
      </c>
      <c r="M109" t="e">
        <f t="shared" si="9"/>
        <v>#VALUE!</v>
      </c>
      <c r="N109" t="e">
        <f t="shared" si="10"/>
        <v>#VALUE!</v>
      </c>
      <c r="O109" t="e">
        <f t="shared" si="11"/>
        <v>#VALUE!</v>
      </c>
    </row>
    <row r="110" spans="2:15" x14ac:dyDescent="0.35">
      <c r="B110" t="str">
        <f t="shared" si="8"/>
        <v>Standard_E48_v4</v>
      </c>
      <c r="D110" t="s">
        <v>1631</v>
      </c>
      <c r="E110">
        <v>48</v>
      </c>
      <c r="F110" t="s">
        <v>1416</v>
      </c>
      <c r="G110" t="s">
        <v>1449</v>
      </c>
      <c r="H110" s="16">
        <v>54219.406799999997</v>
      </c>
      <c r="I110" s="16">
        <v>31990.386699999999</v>
      </c>
      <c r="J110" s="16">
        <v>20603.909899999999</v>
      </c>
      <c r="K110" t="s">
        <v>1632</v>
      </c>
      <c r="M110" t="e">
        <f t="shared" si="9"/>
        <v>#VALUE!</v>
      </c>
      <c r="N110" t="e">
        <f t="shared" si="10"/>
        <v>#VALUE!</v>
      </c>
      <c r="O110" t="e">
        <f t="shared" si="11"/>
        <v>#VALUE!</v>
      </c>
    </row>
    <row r="111" spans="2:15" x14ac:dyDescent="0.35">
      <c r="B111" t="str">
        <f t="shared" si="8"/>
        <v>Standard_E64_v4</v>
      </c>
      <c r="D111" t="s">
        <v>1633</v>
      </c>
      <c r="E111">
        <v>64</v>
      </c>
      <c r="F111" t="s">
        <v>1609</v>
      </c>
      <c r="G111" t="s">
        <v>1449</v>
      </c>
      <c r="H111" s="16">
        <v>72297.002699999997</v>
      </c>
      <c r="I111" s="16">
        <v>42653.893600000003</v>
      </c>
      <c r="J111" s="16">
        <v>27472.058199999999</v>
      </c>
      <c r="K111" t="s">
        <v>1634</v>
      </c>
      <c r="M111" t="e">
        <f t="shared" si="9"/>
        <v>#VALUE!</v>
      </c>
      <c r="N111" t="e">
        <f t="shared" si="10"/>
        <v>#VALUE!</v>
      </c>
      <c r="O111" t="e">
        <f t="shared" si="11"/>
        <v>#VALUE!</v>
      </c>
    </row>
    <row r="112" spans="2:15" x14ac:dyDescent="0.35">
      <c r="B112" t="str">
        <f t="shared" si="8"/>
        <v>Standard_E2s_v4</v>
      </c>
      <c r="D112" t="s">
        <v>1635</v>
      </c>
      <c r="E112">
        <v>2</v>
      </c>
      <c r="F112" t="s">
        <v>1404</v>
      </c>
      <c r="G112" t="s">
        <v>1449</v>
      </c>
      <c r="H112" s="16">
        <v>2261.3721</v>
      </c>
      <c r="I112" s="16">
        <v>1333.5405000000001</v>
      </c>
      <c r="J112" s="16">
        <v>858.51859999999999</v>
      </c>
      <c r="K112" t="s">
        <v>1622</v>
      </c>
      <c r="M112" t="e">
        <f t="shared" si="9"/>
        <v>#VALUE!</v>
      </c>
      <c r="N112" t="e">
        <f t="shared" si="10"/>
        <v>#VALUE!</v>
      </c>
      <c r="O112" t="e">
        <f t="shared" si="11"/>
        <v>#VALUE!</v>
      </c>
    </row>
    <row r="113" spans="2:15" x14ac:dyDescent="0.35">
      <c r="B113" t="str">
        <f t="shared" si="8"/>
        <v>Standard_E4s_v4</v>
      </c>
      <c r="D113" t="s">
        <v>1636</v>
      </c>
      <c r="E113">
        <v>4</v>
      </c>
      <c r="F113" t="s">
        <v>1406</v>
      </c>
      <c r="G113" t="s">
        <v>1449</v>
      </c>
      <c r="H113" s="16">
        <v>4522.7442000000001</v>
      </c>
      <c r="I113" s="16">
        <v>2665.4753000000001</v>
      </c>
      <c r="J113" s="16">
        <v>1716.9032999999999</v>
      </c>
      <c r="K113" t="s">
        <v>1624</v>
      </c>
      <c r="M113" t="e">
        <f t="shared" si="9"/>
        <v>#VALUE!</v>
      </c>
      <c r="N113" t="e">
        <f t="shared" si="10"/>
        <v>#VALUE!</v>
      </c>
      <c r="O113" t="e">
        <f t="shared" si="11"/>
        <v>#VALUE!</v>
      </c>
    </row>
    <row r="114" spans="2:15" x14ac:dyDescent="0.35">
      <c r="B114" t="str">
        <f t="shared" si="8"/>
        <v>Standard_E8s_v4</v>
      </c>
      <c r="D114" t="s">
        <v>1637</v>
      </c>
      <c r="E114">
        <v>8</v>
      </c>
      <c r="F114" t="s">
        <v>1408</v>
      </c>
      <c r="G114" t="s">
        <v>1449</v>
      </c>
      <c r="H114" s="16">
        <v>9032.1075000000001</v>
      </c>
      <c r="I114" s="16">
        <v>5332.5563000000002</v>
      </c>
      <c r="J114" s="16">
        <v>3433.8065999999999</v>
      </c>
      <c r="K114" t="s">
        <v>1626</v>
      </c>
      <c r="M114" t="e">
        <f t="shared" si="9"/>
        <v>#VALUE!</v>
      </c>
      <c r="N114" t="e">
        <f t="shared" si="10"/>
        <v>#VALUE!</v>
      </c>
      <c r="O114" t="e">
        <f t="shared" si="11"/>
        <v>#VALUE!</v>
      </c>
    </row>
    <row r="115" spans="2:15" x14ac:dyDescent="0.35">
      <c r="B115" t="str">
        <f t="shared" si="8"/>
        <v>Standard_E16s_v4</v>
      </c>
      <c r="D115" t="s">
        <v>1638</v>
      </c>
      <c r="E115">
        <v>16</v>
      </c>
      <c r="F115" t="s">
        <v>1410</v>
      </c>
      <c r="G115" t="s">
        <v>1449</v>
      </c>
      <c r="H115" s="16">
        <v>18077.5959</v>
      </c>
      <c r="I115" s="16">
        <v>10663.5069</v>
      </c>
      <c r="J115" s="16">
        <v>6868.1484</v>
      </c>
      <c r="K115" t="s">
        <v>1628</v>
      </c>
      <c r="M115" t="e">
        <f t="shared" si="9"/>
        <v>#VALUE!</v>
      </c>
      <c r="N115" t="e">
        <f t="shared" si="10"/>
        <v>#VALUE!</v>
      </c>
      <c r="O115" t="e">
        <f t="shared" si="11"/>
        <v>#VALUE!</v>
      </c>
    </row>
    <row r="116" spans="2:15" x14ac:dyDescent="0.35">
      <c r="B116" t="str">
        <f t="shared" si="8"/>
        <v>Standard_E20s_v4</v>
      </c>
      <c r="D116" t="s">
        <v>1639</v>
      </c>
      <c r="E116">
        <v>20</v>
      </c>
      <c r="F116" t="s">
        <v>1493</v>
      </c>
      <c r="G116" t="s">
        <v>1449</v>
      </c>
      <c r="H116" s="16">
        <v>22586.959200000001</v>
      </c>
      <c r="I116" s="16">
        <v>13328.9822</v>
      </c>
      <c r="J116" s="16">
        <v>8585.0517</v>
      </c>
      <c r="K116" t="s">
        <v>1640</v>
      </c>
      <c r="M116" t="e">
        <f t="shared" si="9"/>
        <v>#VALUE!</v>
      </c>
      <c r="N116" t="e">
        <f t="shared" si="10"/>
        <v>#VALUE!</v>
      </c>
      <c r="O116" t="e">
        <f t="shared" si="11"/>
        <v>#VALUE!</v>
      </c>
    </row>
    <row r="117" spans="2:15" x14ac:dyDescent="0.35">
      <c r="B117" t="str">
        <f t="shared" si="8"/>
        <v>Standard_E32s_v4</v>
      </c>
      <c r="D117" t="s">
        <v>1641</v>
      </c>
      <c r="E117">
        <v>32</v>
      </c>
      <c r="F117" t="s">
        <v>1414</v>
      </c>
      <c r="G117" t="s">
        <v>1449</v>
      </c>
      <c r="H117" s="16">
        <v>36141.810899999997</v>
      </c>
      <c r="I117" s="16">
        <v>21327.0137</v>
      </c>
      <c r="J117" s="16">
        <v>13736.2968</v>
      </c>
      <c r="K117" t="s">
        <v>1630</v>
      </c>
      <c r="M117" t="e">
        <f t="shared" si="9"/>
        <v>#VALUE!</v>
      </c>
      <c r="N117" t="e">
        <f t="shared" si="10"/>
        <v>#VALUE!</v>
      </c>
      <c r="O117" t="e">
        <f t="shared" si="11"/>
        <v>#VALUE!</v>
      </c>
    </row>
    <row r="118" spans="2:15" x14ac:dyDescent="0.35">
      <c r="B118" t="str">
        <f t="shared" si="8"/>
        <v>Standard_E48s_v4</v>
      </c>
      <c r="D118" t="s">
        <v>1642</v>
      </c>
      <c r="E118">
        <v>48</v>
      </c>
      <c r="F118" t="s">
        <v>1416</v>
      </c>
      <c r="G118" t="s">
        <v>1449</v>
      </c>
      <c r="H118" s="16">
        <v>54219.406799999997</v>
      </c>
      <c r="I118" s="16">
        <v>31990.386699999999</v>
      </c>
      <c r="J118" s="16">
        <v>20603.909899999999</v>
      </c>
      <c r="K118" t="s">
        <v>1632</v>
      </c>
      <c r="M118" t="e">
        <f t="shared" si="9"/>
        <v>#VALUE!</v>
      </c>
      <c r="N118" t="e">
        <f t="shared" si="10"/>
        <v>#VALUE!</v>
      </c>
      <c r="O118" t="e">
        <f t="shared" si="11"/>
        <v>#VALUE!</v>
      </c>
    </row>
    <row r="119" spans="2:15" x14ac:dyDescent="0.35">
      <c r="B119" t="str">
        <f t="shared" si="8"/>
        <v>Standard_E64s_v4</v>
      </c>
      <c r="D119" t="s">
        <v>1643</v>
      </c>
      <c r="E119">
        <v>64</v>
      </c>
      <c r="F119" t="s">
        <v>1609</v>
      </c>
      <c r="G119" t="s">
        <v>1449</v>
      </c>
      <c r="H119" s="16">
        <v>72297.002699999997</v>
      </c>
      <c r="I119" s="16">
        <v>42653.893600000003</v>
      </c>
      <c r="J119" s="16">
        <v>27472.058199999999</v>
      </c>
      <c r="K119" t="s">
        <v>1634</v>
      </c>
      <c r="M119" t="e">
        <f t="shared" si="9"/>
        <v>#VALUE!</v>
      </c>
      <c r="N119" t="e">
        <f t="shared" si="10"/>
        <v>#VALUE!</v>
      </c>
      <c r="O119" t="e">
        <f t="shared" si="11"/>
        <v>#VALUE!</v>
      </c>
    </row>
    <row r="120" spans="2:15" x14ac:dyDescent="0.35">
      <c r="B120" t="str">
        <f t="shared" si="8"/>
        <v>Standard_E80is_v4 1</v>
      </c>
      <c r="D120" t="s">
        <v>1644</v>
      </c>
      <c r="E120">
        <v>80</v>
      </c>
      <c r="F120" t="s">
        <v>1609</v>
      </c>
      <c r="G120" t="s">
        <v>1417</v>
      </c>
      <c r="H120" s="16">
        <v>90374.598599999998</v>
      </c>
      <c r="I120" s="16">
        <v>53317.400399999999</v>
      </c>
      <c r="J120" s="16">
        <v>34340.206599999998</v>
      </c>
      <c r="K120" t="s">
        <v>1645</v>
      </c>
      <c r="M120" t="e">
        <f t="shared" si="9"/>
        <v>#VALUE!</v>
      </c>
      <c r="N120" t="e">
        <f t="shared" si="10"/>
        <v>#VALUE!</v>
      </c>
      <c r="O120" t="e">
        <f t="shared" si="11"/>
        <v>#VALUE!</v>
      </c>
    </row>
    <row r="121" spans="2:15" x14ac:dyDescent="0.35">
      <c r="B121" t="str">
        <f t="shared" si="8"/>
        <v>Standard_E2_v3</v>
      </c>
      <c r="D121" t="s">
        <v>1646</v>
      </c>
      <c r="E121">
        <v>2</v>
      </c>
      <c r="F121" t="s">
        <v>1404</v>
      </c>
      <c r="G121" t="s">
        <v>1403</v>
      </c>
      <c r="H121" s="16">
        <v>2247.9911999999999</v>
      </c>
      <c r="I121" s="16">
        <v>1394.5573999999999</v>
      </c>
      <c r="J121" s="16">
        <v>891.56939999999997</v>
      </c>
      <c r="K121" t="s">
        <v>1647</v>
      </c>
      <c r="M121" t="e">
        <f t="shared" si="9"/>
        <v>#VALUE!</v>
      </c>
      <c r="N121" t="e">
        <f t="shared" si="10"/>
        <v>#VALUE!</v>
      </c>
      <c r="O121" t="e">
        <f t="shared" si="11"/>
        <v>#VALUE!</v>
      </c>
    </row>
    <row r="122" spans="2:15" x14ac:dyDescent="0.35">
      <c r="B122" t="str">
        <f t="shared" si="8"/>
        <v>Standard_E4_v3</v>
      </c>
      <c r="D122" t="s">
        <v>1648</v>
      </c>
      <c r="E122">
        <v>4</v>
      </c>
      <c r="F122" t="s">
        <v>1406</v>
      </c>
      <c r="G122" t="s">
        <v>1405</v>
      </c>
      <c r="H122" s="16">
        <v>4495.9823999999999</v>
      </c>
      <c r="I122" s="16">
        <v>2787.6428999999998</v>
      </c>
      <c r="J122" s="16">
        <v>1782.6034999999999</v>
      </c>
      <c r="K122" t="s">
        <v>1649</v>
      </c>
      <c r="M122" t="e">
        <f t="shared" si="9"/>
        <v>#VALUE!</v>
      </c>
      <c r="N122" t="e">
        <f t="shared" si="10"/>
        <v>#VALUE!</v>
      </c>
      <c r="O122" t="e">
        <f t="shared" si="11"/>
        <v>#VALUE!</v>
      </c>
    </row>
    <row r="123" spans="2:15" x14ac:dyDescent="0.35">
      <c r="B123" t="str">
        <f t="shared" si="8"/>
        <v>Standard_E8_v3</v>
      </c>
      <c r="D123" t="s">
        <v>1650</v>
      </c>
      <c r="E123">
        <v>8</v>
      </c>
      <c r="F123" t="s">
        <v>1408</v>
      </c>
      <c r="G123" t="s">
        <v>1407</v>
      </c>
      <c r="H123" s="16">
        <v>8991.9647999999997</v>
      </c>
      <c r="I123" s="16">
        <v>5584.5186999999996</v>
      </c>
      <c r="J123" s="16">
        <v>3570.8270000000002</v>
      </c>
      <c r="K123" t="s">
        <v>1651</v>
      </c>
      <c r="M123" t="e">
        <f t="shared" si="9"/>
        <v>#VALUE!</v>
      </c>
      <c r="N123" t="e">
        <f t="shared" si="10"/>
        <v>#VALUE!</v>
      </c>
      <c r="O123" t="e">
        <f t="shared" si="11"/>
        <v>#VALUE!</v>
      </c>
    </row>
    <row r="124" spans="2:15" x14ac:dyDescent="0.35">
      <c r="B124" t="str">
        <f t="shared" si="8"/>
        <v>Standard_E16_v3</v>
      </c>
      <c r="D124" t="s">
        <v>1652</v>
      </c>
      <c r="E124">
        <v>16</v>
      </c>
      <c r="F124" t="s">
        <v>1410</v>
      </c>
      <c r="G124" t="s">
        <v>1409</v>
      </c>
      <c r="H124" s="16">
        <v>17983.929599999999</v>
      </c>
      <c r="I124" s="16">
        <v>11161.4102</v>
      </c>
      <c r="J124" s="16">
        <v>7136.4354000000003</v>
      </c>
      <c r="K124" t="s">
        <v>1653</v>
      </c>
      <c r="M124" t="e">
        <f t="shared" si="9"/>
        <v>#VALUE!</v>
      </c>
      <c r="N124" t="e">
        <f t="shared" si="10"/>
        <v>#VALUE!</v>
      </c>
      <c r="O124" t="e">
        <f t="shared" si="11"/>
        <v>#VALUE!</v>
      </c>
    </row>
    <row r="125" spans="2:15" x14ac:dyDescent="0.35">
      <c r="B125" t="str">
        <f t="shared" si="8"/>
        <v>Standard_E20_v3</v>
      </c>
      <c r="D125" t="s">
        <v>1654</v>
      </c>
      <c r="E125">
        <v>20</v>
      </c>
      <c r="F125" t="s">
        <v>1493</v>
      </c>
      <c r="G125" t="s">
        <v>1436</v>
      </c>
      <c r="H125" s="16">
        <v>22479.912</v>
      </c>
      <c r="I125" s="16">
        <v>13222.068799999999</v>
      </c>
      <c r="J125" s="16">
        <v>8877.2904999999992</v>
      </c>
      <c r="K125" t="s">
        <v>1655</v>
      </c>
      <c r="M125" t="e">
        <f t="shared" si="9"/>
        <v>#VALUE!</v>
      </c>
      <c r="N125" t="e">
        <f t="shared" si="10"/>
        <v>#VALUE!</v>
      </c>
      <c r="O125" t="e">
        <f t="shared" si="11"/>
        <v>#VALUE!</v>
      </c>
    </row>
    <row r="126" spans="2:15" x14ac:dyDescent="0.35">
      <c r="B126" t="str">
        <f t="shared" si="8"/>
        <v>Standard_E32_v3</v>
      </c>
      <c r="D126" t="s">
        <v>1656</v>
      </c>
      <c r="E126">
        <v>32</v>
      </c>
      <c r="F126" t="s">
        <v>1414</v>
      </c>
      <c r="G126" t="s">
        <v>1411</v>
      </c>
      <c r="H126" s="16">
        <v>35967.859199999999</v>
      </c>
      <c r="I126" s="16">
        <v>22327.5036</v>
      </c>
      <c r="J126" s="16">
        <v>14277.018899999999</v>
      </c>
      <c r="K126" t="s">
        <v>1657</v>
      </c>
      <c r="M126" t="e">
        <f t="shared" si="9"/>
        <v>#VALUE!</v>
      </c>
      <c r="N126" t="e">
        <f t="shared" si="10"/>
        <v>#VALUE!</v>
      </c>
      <c r="O126" t="e">
        <f t="shared" si="11"/>
        <v>#VALUE!</v>
      </c>
    </row>
    <row r="127" spans="2:15" x14ac:dyDescent="0.35">
      <c r="B127" t="str">
        <f t="shared" si="8"/>
        <v>Standard_E48_v3</v>
      </c>
      <c r="D127" t="s">
        <v>1658</v>
      </c>
      <c r="E127">
        <v>48</v>
      </c>
      <c r="F127" t="s">
        <v>1416</v>
      </c>
      <c r="G127" t="s">
        <v>1413</v>
      </c>
      <c r="H127" s="16">
        <v>53951.788800000002</v>
      </c>
      <c r="I127" s="16">
        <v>31724.642100000001</v>
      </c>
      <c r="J127" s="16">
        <v>21300.920999999998</v>
      </c>
      <c r="K127" t="s">
        <v>1659</v>
      </c>
      <c r="M127" t="e">
        <f t="shared" si="9"/>
        <v>#VALUE!</v>
      </c>
      <c r="N127" t="e">
        <f t="shared" si="10"/>
        <v>#VALUE!</v>
      </c>
      <c r="O127" t="e">
        <f t="shared" si="11"/>
        <v>#VALUE!</v>
      </c>
    </row>
    <row r="128" spans="2:15" x14ac:dyDescent="0.35">
      <c r="B128" t="str">
        <f t="shared" si="8"/>
        <v>Standard_E64i_v3 1</v>
      </c>
      <c r="D128" t="s">
        <v>1660</v>
      </c>
      <c r="E128">
        <v>64</v>
      </c>
      <c r="F128" t="s">
        <v>1661</v>
      </c>
      <c r="G128" t="s">
        <v>1415</v>
      </c>
      <c r="H128" s="16">
        <v>65071.316700000003</v>
      </c>
      <c r="I128" s="16">
        <v>46119.814299999998</v>
      </c>
      <c r="J128" s="16">
        <v>27042.798900000002</v>
      </c>
      <c r="K128" t="s">
        <v>1662</v>
      </c>
      <c r="M128" t="e">
        <f t="shared" si="9"/>
        <v>#VALUE!</v>
      </c>
      <c r="N128" t="e">
        <f t="shared" si="10"/>
        <v>#VALUE!</v>
      </c>
      <c r="O128" t="e">
        <f t="shared" si="11"/>
        <v>#VALUE!</v>
      </c>
    </row>
    <row r="129" spans="2:15" x14ac:dyDescent="0.35">
      <c r="B129" t="str">
        <f t="shared" si="8"/>
        <v>Standard_E64_v3</v>
      </c>
      <c r="D129" t="s">
        <v>1663</v>
      </c>
      <c r="E129">
        <v>64</v>
      </c>
      <c r="F129" t="s">
        <v>1661</v>
      </c>
      <c r="G129" t="s">
        <v>1415</v>
      </c>
      <c r="H129" s="16">
        <v>65071.316700000003</v>
      </c>
      <c r="I129" s="16">
        <v>42290.334499999997</v>
      </c>
      <c r="J129" s="16">
        <v>27042.798900000002</v>
      </c>
      <c r="K129" t="s">
        <v>1662</v>
      </c>
      <c r="M129" t="e">
        <f t="shared" si="9"/>
        <v>#VALUE!</v>
      </c>
      <c r="N129" t="e">
        <f t="shared" si="10"/>
        <v>#VALUE!</v>
      </c>
      <c r="O129" t="e">
        <f t="shared" si="11"/>
        <v>#VALUE!</v>
      </c>
    </row>
    <row r="130" spans="2:15" x14ac:dyDescent="0.35">
      <c r="B130" t="str">
        <f t="shared" si="8"/>
        <v>Standard_E2s_v3</v>
      </c>
      <c r="D130" t="s">
        <v>1664</v>
      </c>
      <c r="E130">
        <v>2</v>
      </c>
      <c r="F130" t="s">
        <v>1404</v>
      </c>
      <c r="G130" t="s">
        <v>1406</v>
      </c>
      <c r="H130" s="16">
        <v>2247.9911999999999</v>
      </c>
      <c r="I130" s="16">
        <v>1394.5573999999999</v>
      </c>
      <c r="J130" s="16">
        <v>891.56939999999997</v>
      </c>
      <c r="K130" t="s">
        <v>1647</v>
      </c>
      <c r="M130" t="e">
        <f t="shared" si="9"/>
        <v>#VALUE!</v>
      </c>
      <c r="N130" t="e">
        <f t="shared" si="10"/>
        <v>#VALUE!</v>
      </c>
      <c r="O130" t="e">
        <f t="shared" si="11"/>
        <v>#VALUE!</v>
      </c>
    </row>
    <row r="131" spans="2:15" x14ac:dyDescent="0.35">
      <c r="B131" t="str">
        <f t="shared" ref="B131:B150" si="12">IFERROR(_xlfn.CONCAT("Standard_",REPLACE(D131,FIND(" ",D131,1),1,"_")),_xlfn.CONCAT("Standard_",D131))</f>
        <v>Standard_E4s_v3</v>
      </c>
      <c r="D131" t="s">
        <v>1665</v>
      </c>
      <c r="E131">
        <v>4</v>
      </c>
      <c r="F131" t="s">
        <v>1406</v>
      </c>
      <c r="G131" t="s">
        <v>1408</v>
      </c>
      <c r="H131" s="16">
        <v>4495.9823999999999</v>
      </c>
      <c r="I131" s="16">
        <v>2787.6428999999998</v>
      </c>
      <c r="J131" s="16">
        <v>1782.6034999999999</v>
      </c>
      <c r="K131" t="s">
        <v>1649</v>
      </c>
      <c r="M131" t="e">
        <f t="shared" si="9"/>
        <v>#VALUE!</v>
      </c>
      <c r="N131" t="e">
        <f t="shared" si="10"/>
        <v>#VALUE!</v>
      </c>
      <c r="O131" t="e">
        <f t="shared" si="11"/>
        <v>#VALUE!</v>
      </c>
    </row>
    <row r="132" spans="2:15" x14ac:dyDescent="0.35">
      <c r="B132" t="str">
        <f t="shared" si="12"/>
        <v>Standard_E8s_v3</v>
      </c>
      <c r="D132" t="s">
        <v>1666</v>
      </c>
      <c r="E132">
        <v>8</v>
      </c>
      <c r="F132" t="s">
        <v>1408</v>
      </c>
      <c r="G132" t="s">
        <v>1410</v>
      </c>
      <c r="H132" s="16">
        <v>8991.9647999999997</v>
      </c>
      <c r="I132" s="16">
        <v>5584.5186999999996</v>
      </c>
      <c r="J132" s="16">
        <v>3570.8270000000002</v>
      </c>
      <c r="K132" t="s">
        <v>1651</v>
      </c>
      <c r="M132" t="e">
        <f t="shared" si="9"/>
        <v>#VALUE!</v>
      </c>
      <c r="N132" t="e">
        <f t="shared" si="10"/>
        <v>#VALUE!</v>
      </c>
      <c r="O132" t="e">
        <f t="shared" si="11"/>
        <v>#VALUE!</v>
      </c>
    </row>
    <row r="133" spans="2:15" x14ac:dyDescent="0.35">
      <c r="B133" t="str">
        <f t="shared" si="12"/>
        <v>Standard_E16s_v3</v>
      </c>
      <c r="D133" t="s">
        <v>1667</v>
      </c>
      <c r="E133">
        <v>16</v>
      </c>
      <c r="F133" t="s">
        <v>1410</v>
      </c>
      <c r="G133" t="s">
        <v>1414</v>
      </c>
      <c r="H133" s="16">
        <v>17983.929599999999</v>
      </c>
      <c r="I133" s="16">
        <v>11161.4102</v>
      </c>
      <c r="J133" s="16">
        <v>7136.4354000000003</v>
      </c>
      <c r="K133" t="s">
        <v>1653</v>
      </c>
      <c r="M133" t="e">
        <f t="shared" si="9"/>
        <v>#VALUE!</v>
      </c>
      <c r="N133" t="e">
        <f t="shared" si="10"/>
        <v>#VALUE!</v>
      </c>
      <c r="O133" t="e">
        <f t="shared" si="11"/>
        <v>#VALUE!</v>
      </c>
    </row>
    <row r="134" spans="2:15" x14ac:dyDescent="0.35">
      <c r="B134" t="str">
        <f t="shared" si="12"/>
        <v>Standard_E20s_v3</v>
      </c>
      <c r="D134" t="s">
        <v>1668</v>
      </c>
      <c r="E134">
        <v>20</v>
      </c>
      <c r="F134" t="s">
        <v>1493</v>
      </c>
      <c r="G134" t="s">
        <v>1669</v>
      </c>
      <c r="H134" s="16">
        <v>22479.912</v>
      </c>
      <c r="I134" s="16">
        <v>13222.068799999999</v>
      </c>
      <c r="J134" s="16">
        <v>8877.2904999999992</v>
      </c>
      <c r="K134" t="s">
        <v>1655</v>
      </c>
      <c r="M134" t="e">
        <f t="shared" si="9"/>
        <v>#VALUE!</v>
      </c>
      <c r="N134" t="e">
        <f t="shared" si="10"/>
        <v>#VALUE!</v>
      </c>
      <c r="O134" t="e">
        <f t="shared" si="11"/>
        <v>#VALUE!</v>
      </c>
    </row>
    <row r="135" spans="2:15" x14ac:dyDescent="0.35">
      <c r="B135" t="str">
        <f t="shared" si="12"/>
        <v>Standard_E32s_v3</v>
      </c>
      <c r="D135" t="s">
        <v>1670</v>
      </c>
      <c r="E135">
        <v>32</v>
      </c>
      <c r="F135" t="s">
        <v>1414</v>
      </c>
      <c r="G135" t="s">
        <v>1427</v>
      </c>
      <c r="H135" s="16">
        <v>35967.859199999999</v>
      </c>
      <c r="I135" s="16">
        <v>22327.5036</v>
      </c>
      <c r="J135" s="16">
        <v>14277.018899999999</v>
      </c>
      <c r="K135" t="s">
        <v>1657</v>
      </c>
      <c r="M135" t="e">
        <f t="shared" si="9"/>
        <v>#VALUE!</v>
      </c>
      <c r="N135" t="e">
        <f t="shared" si="10"/>
        <v>#VALUE!</v>
      </c>
      <c r="O135" t="e">
        <f t="shared" si="11"/>
        <v>#VALUE!</v>
      </c>
    </row>
    <row r="136" spans="2:15" x14ac:dyDescent="0.35">
      <c r="B136" t="str">
        <f t="shared" si="12"/>
        <v>Standard_E48s_v3</v>
      </c>
      <c r="D136" t="s">
        <v>1671</v>
      </c>
      <c r="E136">
        <v>48</v>
      </c>
      <c r="F136" t="s">
        <v>1416</v>
      </c>
      <c r="G136" t="s">
        <v>1428</v>
      </c>
      <c r="H136" s="16">
        <v>53951.788800000002</v>
      </c>
      <c r="I136" s="16">
        <v>31724.642100000001</v>
      </c>
      <c r="J136" s="16">
        <v>21300.920999999998</v>
      </c>
      <c r="K136" t="s">
        <v>1659</v>
      </c>
      <c r="M136" t="e">
        <f t="shared" si="9"/>
        <v>#VALUE!</v>
      </c>
      <c r="N136" t="e">
        <f t="shared" si="10"/>
        <v>#VALUE!</v>
      </c>
      <c r="O136" t="e">
        <f t="shared" si="11"/>
        <v>#VALUE!</v>
      </c>
    </row>
    <row r="137" spans="2:15" x14ac:dyDescent="0.35">
      <c r="B137" t="str">
        <f t="shared" si="12"/>
        <v>Standard_E64is_v3 1</v>
      </c>
      <c r="D137" t="s">
        <v>1672</v>
      </c>
      <c r="E137">
        <v>64</v>
      </c>
      <c r="F137" t="s">
        <v>1661</v>
      </c>
      <c r="G137" t="s">
        <v>1673</v>
      </c>
      <c r="H137" s="16">
        <v>65071.316700000003</v>
      </c>
      <c r="I137" s="16">
        <v>46119.814299999998</v>
      </c>
      <c r="J137" s="16">
        <v>27042.798900000002</v>
      </c>
      <c r="K137" t="s">
        <v>1662</v>
      </c>
      <c r="M137" t="e">
        <f t="shared" si="9"/>
        <v>#VALUE!</v>
      </c>
      <c r="N137" t="e">
        <f t="shared" si="10"/>
        <v>#VALUE!</v>
      </c>
      <c r="O137" t="e">
        <f t="shared" si="11"/>
        <v>#VALUE!</v>
      </c>
    </row>
    <row r="138" spans="2:15" x14ac:dyDescent="0.35">
      <c r="B138" t="str">
        <f t="shared" si="12"/>
        <v>Standard_E64s_v3</v>
      </c>
      <c r="D138" t="s">
        <v>1674</v>
      </c>
      <c r="E138">
        <v>64</v>
      </c>
      <c r="F138" t="s">
        <v>1661</v>
      </c>
      <c r="G138" t="s">
        <v>1673</v>
      </c>
      <c r="H138" s="16">
        <v>65071.316700000003</v>
      </c>
      <c r="I138" s="16">
        <v>42290.334499999997</v>
      </c>
      <c r="J138" s="16">
        <v>27042.798900000002</v>
      </c>
      <c r="K138" t="s">
        <v>1662</v>
      </c>
      <c r="M138" t="e">
        <f t="shared" ref="M138:M150" si="13">REPLACE(REPLACE(H138,1,3,""),FIND("/",REPLACE(H138,1,3,""),1),13,"")</f>
        <v>#VALUE!</v>
      </c>
      <c r="N138" t="e">
        <f t="shared" ref="N138:N150" si="14">REPLACE(REPLACE(I138,1,3,""),FIND("/",REPLACE(I138,1,3,""),1),13,"")</f>
        <v>#VALUE!</v>
      </c>
      <c r="O138" t="e">
        <f t="shared" ref="O138:O150" si="15">REPLACE(REPLACE(J138,1,3,""),FIND("/",REPLACE(J138,1,3,""),1),13,"")</f>
        <v>#VALUE!</v>
      </c>
    </row>
    <row r="139" spans="2:15" x14ac:dyDescent="0.35">
      <c r="B139" t="str">
        <f t="shared" si="12"/>
        <v>Standard_D11_v2</v>
      </c>
      <c r="D139" t="s">
        <v>1675</v>
      </c>
      <c r="E139">
        <v>2</v>
      </c>
      <c r="F139" t="s">
        <v>1547</v>
      </c>
      <c r="G139" t="s">
        <v>1405</v>
      </c>
      <c r="H139" s="16">
        <v>2676.18</v>
      </c>
      <c r="I139" s="16">
        <v>1579.4815000000001</v>
      </c>
      <c r="J139" s="16">
        <v>1045.316</v>
      </c>
      <c r="K139" t="s">
        <v>1676</v>
      </c>
      <c r="M139" t="e">
        <f t="shared" si="13"/>
        <v>#VALUE!</v>
      </c>
      <c r="N139" t="e">
        <f t="shared" si="14"/>
        <v>#VALUE!</v>
      </c>
      <c r="O139" t="e">
        <f t="shared" si="15"/>
        <v>#VALUE!</v>
      </c>
    </row>
    <row r="140" spans="2:15" x14ac:dyDescent="0.35">
      <c r="B140" t="str">
        <f t="shared" si="12"/>
        <v>Standard_D12_v2</v>
      </c>
      <c r="D140" t="s">
        <v>1677</v>
      </c>
      <c r="E140">
        <v>4</v>
      </c>
      <c r="F140" t="s">
        <v>1550</v>
      </c>
      <c r="G140" t="s">
        <v>1407</v>
      </c>
      <c r="H140" s="16">
        <v>5365.7408999999998</v>
      </c>
      <c r="I140" s="16">
        <v>3161.9067</v>
      </c>
      <c r="J140" s="16">
        <v>2091.1671000000001</v>
      </c>
      <c r="K140" t="s">
        <v>1678</v>
      </c>
      <c r="M140" t="e">
        <f t="shared" si="13"/>
        <v>#VALUE!</v>
      </c>
      <c r="N140" t="e">
        <f t="shared" si="14"/>
        <v>#VALUE!</v>
      </c>
      <c r="O140" t="e">
        <f t="shared" si="15"/>
        <v>#VALUE!</v>
      </c>
    </row>
    <row r="141" spans="2:15" x14ac:dyDescent="0.35">
      <c r="B141" t="str">
        <f t="shared" si="12"/>
        <v>Standard_D13_v2</v>
      </c>
      <c r="D141" t="s">
        <v>1679</v>
      </c>
      <c r="E141">
        <v>8</v>
      </c>
      <c r="F141" t="s">
        <v>1553</v>
      </c>
      <c r="G141" t="s">
        <v>1409</v>
      </c>
      <c r="H141" s="16">
        <v>10718.100899999999</v>
      </c>
      <c r="I141" s="16">
        <v>6325.4191000000001</v>
      </c>
      <c r="J141" s="16">
        <v>4182.3342000000002</v>
      </c>
      <c r="K141" t="s">
        <v>1680</v>
      </c>
      <c r="M141" t="e">
        <f t="shared" si="13"/>
        <v>#VALUE!</v>
      </c>
      <c r="N141" t="e">
        <f t="shared" si="14"/>
        <v>#VALUE!</v>
      </c>
      <c r="O141" t="e">
        <f t="shared" si="15"/>
        <v>#VALUE!</v>
      </c>
    </row>
    <row r="142" spans="2:15" x14ac:dyDescent="0.35">
      <c r="B142" t="str">
        <f t="shared" si="12"/>
        <v>Standard_D14_v2</v>
      </c>
      <c r="D142" t="s">
        <v>1681</v>
      </c>
      <c r="E142">
        <v>16</v>
      </c>
      <c r="F142" t="s">
        <v>1560</v>
      </c>
      <c r="G142" t="s">
        <v>1411</v>
      </c>
      <c r="H142" s="16">
        <v>21449.582699999999</v>
      </c>
      <c r="I142" s="16">
        <v>12653.7819</v>
      </c>
      <c r="J142" s="16">
        <v>8365.6049000000003</v>
      </c>
      <c r="K142" t="s">
        <v>1682</v>
      </c>
      <c r="M142" t="e">
        <f t="shared" si="13"/>
        <v>#VALUE!</v>
      </c>
      <c r="N142" t="e">
        <f t="shared" si="14"/>
        <v>#VALUE!</v>
      </c>
      <c r="O142" t="e">
        <f t="shared" si="15"/>
        <v>#VALUE!</v>
      </c>
    </row>
    <row r="143" spans="2:15" x14ac:dyDescent="0.35">
      <c r="B143" t="str">
        <f t="shared" si="12"/>
        <v>Standard_D15i_v2 1</v>
      </c>
      <c r="D143" t="s">
        <v>1683</v>
      </c>
      <c r="E143">
        <v>20</v>
      </c>
      <c r="F143" t="s">
        <v>1684</v>
      </c>
      <c r="G143" t="s">
        <v>1685</v>
      </c>
      <c r="H143" s="16">
        <v>26801.9427</v>
      </c>
      <c r="I143" s="16">
        <v>26801.9427</v>
      </c>
      <c r="J143" s="16">
        <v>26801.9427</v>
      </c>
      <c r="K143" t="s">
        <v>1686</v>
      </c>
      <c r="M143" t="e">
        <f t="shared" si="13"/>
        <v>#VALUE!</v>
      </c>
      <c r="N143" t="e">
        <f t="shared" si="14"/>
        <v>#VALUE!</v>
      </c>
      <c r="O143" t="e">
        <f t="shared" si="15"/>
        <v>#VALUE!</v>
      </c>
    </row>
    <row r="144" spans="2:15" x14ac:dyDescent="0.35">
      <c r="B144" t="str">
        <f t="shared" si="12"/>
        <v>Standard_D15_v2</v>
      </c>
      <c r="D144" t="s">
        <v>1687</v>
      </c>
      <c r="E144">
        <v>20</v>
      </c>
      <c r="F144" t="s">
        <v>1684</v>
      </c>
      <c r="G144" t="s">
        <v>1685</v>
      </c>
      <c r="H144" s="16">
        <v>26801.9427</v>
      </c>
      <c r="I144" s="16">
        <v>15815.688599999999</v>
      </c>
      <c r="J144" s="16">
        <v>10456.772000000001</v>
      </c>
      <c r="K144" t="s">
        <v>1686</v>
      </c>
      <c r="M144" t="e">
        <f t="shared" si="13"/>
        <v>#VALUE!</v>
      </c>
      <c r="N144" t="e">
        <f t="shared" si="14"/>
        <v>#VALUE!</v>
      </c>
      <c r="O144" t="e">
        <f t="shared" si="15"/>
        <v>#VALUE!</v>
      </c>
    </row>
    <row r="145" spans="2:15" x14ac:dyDescent="0.35">
      <c r="B145" t="str">
        <f t="shared" si="12"/>
        <v>Standard_DS11_v2</v>
      </c>
      <c r="D145" t="s">
        <v>1688</v>
      </c>
      <c r="E145">
        <v>2</v>
      </c>
      <c r="F145" t="s">
        <v>1547</v>
      </c>
      <c r="G145" t="s">
        <v>1550</v>
      </c>
      <c r="H145" s="16">
        <v>2676.18</v>
      </c>
      <c r="I145" s="16">
        <v>1579.4815000000001</v>
      </c>
      <c r="J145" s="16">
        <v>1045.316</v>
      </c>
      <c r="K145" t="s">
        <v>1676</v>
      </c>
      <c r="M145" t="e">
        <f t="shared" si="13"/>
        <v>#VALUE!</v>
      </c>
      <c r="N145" t="e">
        <f t="shared" si="14"/>
        <v>#VALUE!</v>
      </c>
      <c r="O145" t="e">
        <f t="shared" si="15"/>
        <v>#VALUE!</v>
      </c>
    </row>
    <row r="146" spans="2:15" x14ac:dyDescent="0.35">
      <c r="B146" t="str">
        <f t="shared" si="12"/>
        <v>Standard_DS12_v2</v>
      </c>
      <c r="D146" t="s">
        <v>1689</v>
      </c>
      <c r="E146">
        <v>4</v>
      </c>
      <c r="F146" t="s">
        <v>1550</v>
      </c>
      <c r="G146" t="s">
        <v>1553</v>
      </c>
      <c r="H146" s="16">
        <v>5365.7408999999998</v>
      </c>
      <c r="I146" s="16">
        <v>3161.9067</v>
      </c>
      <c r="J146" s="16">
        <v>2091.1671000000001</v>
      </c>
      <c r="K146" t="s">
        <v>1678</v>
      </c>
      <c r="M146" t="e">
        <f t="shared" si="13"/>
        <v>#VALUE!</v>
      </c>
      <c r="N146" t="e">
        <f t="shared" si="14"/>
        <v>#VALUE!</v>
      </c>
      <c r="O146" t="e">
        <f t="shared" si="15"/>
        <v>#VALUE!</v>
      </c>
    </row>
    <row r="147" spans="2:15" x14ac:dyDescent="0.35">
      <c r="B147" t="str">
        <f t="shared" si="12"/>
        <v>Standard_DS13_v2</v>
      </c>
      <c r="D147" t="s">
        <v>1690</v>
      </c>
      <c r="E147">
        <v>8</v>
      </c>
      <c r="F147" t="s">
        <v>1553</v>
      </c>
      <c r="G147" t="s">
        <v>1560</v>
      </c>
      <c r="H147" s="16">
        <v>10718.100899999999</v>
      </c>
      <c r="I147" s="16">
        <v>6325.4191000000001</v>
      </c>
      <c r="J147" s="16">
        <v>4182.3342000000002</v>
      </c>
      <c r="K147" t="s">
        <v>1680</v>
      </c>
      <c r="M147" t="e">
        <f t="shared" si="13"/>
        <v>#VALUE!</v>
      </c>
      <c r="N147" t="e">
        <f t="shared" si="14"/>
        <v>#VALUE!</v>
      </c>
      <c r="O147" t="e">
        <f t="shared" si="15"/>
        <v>#VALUE!</v>
      </c>
    </row>
    <row r="148" spans="2:15" x14ac:dyDescent="0.35">
      <c r="B148" t="str">
        <f t="shared" si="12"/>
        <v>Standard_DS14_v2</v>
      </c>
      <c r="D148" t="s">
        <v>1691</v>
      </c>
      <c r="E148">
        <v>16</v>
      </c>
      <c r="F148" t="s">
        <v>1560</v>
      </c>
      <c r="G148" t="s">
        <v>1692</v>
      </c>
      <c r="H148" s="16">
        <v>21449.582699999999</v>
      </c>
      <c r="I148" s="16">
        <v>12653.7819</v>
      </c>
      <c r="J148" s="16">
        <v>8365.6049000000003</v>
      </c>
      <c r="K148" t="s">
        <v>1682</v>
      </c>
      <c r="M148" t="e">
        <f t="shared" si="13"/>
        <v>#VALUE!</v>
      </c>
      <c r="N148" t="e">
        <f t="shared" si="14"/>
        <v>#VALUE!</v>
      </c>
      <c r="O148" t="e">
        <f t="shared" si="15"/>
        <v>#VALUE!</v>
      </c>
    </row>
    <row r="149" spans="2:15" x14ac:dyDescent="0.35">
      <c r="B149" t="str">
        <f t="shared" si="12"/>
        <v>Standard_DS15i_v2 1</v>
      </c>
      <c r="D149" t="s">
        <v>1693</v>
      </c>
      <c r="E149">
        <v>20</v>
      </c>
      <c r="F149" t="s">
        <v>1684</v>
      </c>
      <c r="G149" t="s">
        <v>1694</v>
      </c>
      <c r="H149" s="16">
        <v>26801.9427</v>
      </c>
      <c r="I149" s="16">
        <v>26801.9427</v>
      </c>
      <c r="J149" s="16">
        <v>26801.9427</v>
      </c>
      <c r="K149" t="s">
        <v>1686</v>
      </c>
      <c r="M149" t="e">
        <f t="shared" si="13"/>
        <v>#VALUE!</v>
      </c>
      <c r="N149" t="e">
        <f t="shared" si="14"/>
        <v>#VALUE!</v>
      </c>
      <c r="O149" t="e">
        <f t="shared" si="15"/>
        <v>#VALUE!</v>
      </c>
    </row>
    <row r="150" spans="2:15" x14ac:dyDescent="0.35">
      <c r="B150" t="str">
        <f t="shared" si="12"/>
        <v>Standard_DS15_v2</v>
      </c>
      <c r="D150" t="s">
        <v>1695</v>
      </c>
      <c r="E150">
        <v>20</v>
      </c>
      <c r="F150" t="s">
        <v>1684</v>
      </c>
      <c r="G150" t="s">
        <v>1694</v>
      </c>
      <c r="H150" s="16">
        <v>26801.9427</v>
      </c>
      <c r="I150" s="16">
        <v>15815.688599999999</v>
      </c>
      <c r="J150" s="16">
        <v>10456.772000000001</v>
      </c>
      <c r="K150" t="s">
        <v>1686</v>
      </c>
      <c r="M150" t="e">
        <f t="shared" si="13"/>
        <v>#VALUE!</v>
      </c>
      <c r="N150" t="e">
        <f t="shared" si="14"/>
        <v>#VALUE!</v>
      </c>
      <c r="O150" t="e">
        <f t="shared" si="15"/>
        <v>#VALUE!</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3BC52-7450-4613-9DDB-5F74D1A9D846}">
  <sheetPr filterMode="1"/>
  <dimension ref="A1:P168"/>
  <sheetViews>
    <sheetView workbookViewId="0"/>
  </sheetViews>
  <sheetFormatPr defaultRowHeight="14.5" x14ac:dyDescent="0.35"/>
  <cols>
    <col min="1" max="1" width="28.7265625" customWidth="1"/>
    <col min="2" max="2" width="19.54296875" bestFit="1" customWidth="1"/>
    <col min="5" max="5" width="9" customWidth="1"/>
    <col min="6" max="6" width="8.453125" bestFit="1" customWidth="1"/>
    <col min="7" max="7" width="13.26953125" bestFit="1" customWidth="1"/>
    <col min="8" max="8" width="20.7265625" bestFit="1" customWidth="1"/>
    <col min="9" max="11" width="27.453125" bestFit="1" customWidth="1"/>
    <col min="13" max="15" width="11.1796875" bestFit="1" customWidth="1"/>
  </cols>
  <sheetData>
    <row r="1" spans="1:16" x14ac:dyDescent="0.35">
      <c r="A1" s="17" t="s">
        <v>1699</v>
      </c>
      <c r="B1" s="2" t="s">
        <v>1696</v>
      </c>
      <c r="C1" s="2" t="s">
        <v>1697</v>
      </c>
      <c r="D1" s="1" t="s">
        <v>1418</v>
      </c>
      <c r="E1" s="1" t="s">
        <v>1419</v>
      </c>
      <c r="F1" s="1" t="s">
        <v>1420</v>
      </c>
      <c r="G1" s="1" t="s">
        <v>1421</v>
      </c>
      <c r="H1" s="1" t="s">
        <v>1422</v>
      </c>
      <c r="I1" s="1" t="s">
        <v>1423</v>
      </c>
      <c r="J1" s="1" t="s">
        <v>1424</v>
      </c>
      <c r="K1" s="1" t="s">
        <v>1425</v>
      </c>
      <c r="L1" s="1"/>
      <c r="M1" s="11" t="s">
        <v>1426</v>
      </c>
      <c r="N1" s="11" t="s">
        <v>1426</v>
      </c>
      <c r="O1" s="11" t="s">
        <v>1426</v>
      </c>
      <c r="P1" s="11" t="s">
        <v>1426</v>
      </c>
    </row>
    <row r="2" spans="1:16" hidden="1" x14ac:dyDescent="0.35">
      <c r="A2" s="18"/>
      <c r="B2" t="str">
        <f t="shared" ref="B2:B5" si="0">IFERROR(_xlfn.CONCAT("Standard_",REPLACE(D2,FIND(" ",D2,1),1,"_")),_xlfn.CONCAT("Standard_",D2))</f>
        <v>Standard_B1S</v>
      </c>
      <c r="D2" t="s">
        <v>1470</v>
      </c>
      <c r="E2">
        <v>1</v>
      </c>
      <c r="F2" t="s">
        <v>1471</v>
      </c>
      <c r="G2" t="s">
        <v>1472</v>
      </c>
      <c r="H2" s="19">
        <v>9.9280000000000008</v>
      </c>
      <c r="I2" s="19">
        <v>5.7523999999999997</v>
      </c>
      <c r="J2" s="19">
        <v>3.7522000000000002</v>
      </c>
      <c r="K2" s="19">
        <v>3.9712000000000001</v>
      </c>
      <c r="M2" t="e">
        <f>REPLACE(REPLACE(H2,1,2,""),FIND("/",REPLACE(H2,1,2,""),1),13,"")</f>
        <v>#VALUE!</v>
      </c>
      <c r="N2" t="e">
        <f>REPLACE(REPLACE(I2,1,2,""),FIND("/",REPLACE(I2,1,2,""),1),13,"")</f>
        <v>#VALUE!</v>
      </c>
      <c r="O2" t="e">
        <f>REPLACE(REPLACE(J2,1,2,""),FIND("/",REPLACE(J2,1,2,""),1),13,"")</f>
        <v>#VALUE!</v>
      </c>
      <c r="P2" t="e">
        <f>REPLACE(REPLACE(K2,1,2,""),FIND("/",REPLACE(K2,1,2,""),1),13,"")</f>
        <v>#VALUE!</v>
      </c>
    </row>
    <row r="3" spans="1:16" hidden="1" x14ac:dyDescent="0.35">
      <c r="A3" s="18"/>
      <c r="B3" t="str">
        <f t="shared" si="0"/>
        <v>Standard_B1MS</v>
      </c>
      <c r="D3" t="s">
        <v>1474</v>
      </c>
      <c r="E3">
        <v>1</v>
      </c>
      <c r="F3" t="s">
        <v>1475</v>
      </c>
      <c r="G3" t="s">
        <v>1472</v>
      </c>
      <c r="H3" s="19">
        <v>19.783000000000001</v>
      </c>
      <c r="I3" s="19">
        <v>11.585100000000001</v>
      </c>
      <c r="J3" s="19">
        <v>7.4459999999999997</v>
      </c>
      <c r="K3" s="19">
        <v>7.9131999999999998</v>
      </c>
      <c r="M3" t="e">
        <f t="shared" ref="M3:M66" si="1">REPLACE(REPLACE(H3,1,2,""),FIND("/",REPLACE(H3,1,2,""),1),13,"")</f>
        <v>#VALUE!</v>
      </c>
      <c r="N3" t="e">
        <f t="shared" ref="N3:N66" si="2">REPLACE(REPLACE(I3,1,2,""),FIND("/",REPLACE(I3,1,2,""),1),13,"")</f>
        <v>#VALUE!</v>
      </c>
      <c r="O3" t="e">
        <f t="shared" ref="O3:O66" si="3">REPLACE(REPLACE(J3,1,2,""),FIND("/",REPLACE(J3,1,2,""),1),13,"")</f>
        <v>#VALUE!</v>
      </c>
      <c r="P3" t="e">
        <f t="shared" ref="P3:P66" si="4">REPLACE(REPLACE(K3,1,2,""),FIND("/",REPLACE(K3,1,2,""),1),13,"")</f>
        <v>#VALUE!</v>
      </c>
    </row>
    <row r="4" spans="1:16" hidden="1" x14ac:dyDescent="0.35">
      <c r="A4" s="18"/>
      <c r="B4" t="str">
        <f t="shared" si="0"/>
        <v>Standard_B2S</v>
      </c>
      <c r="D4" t="s">
        <v>1477</v>
      </c>
      <c r="E4">
        <v>2</v>
      </c>
      <c r="F4" t="s">
        <v>1472</v>
      </c>
      <c r="G4" t="s">
        <v>1402</v>
      </c>
      <c r="H4" s="19">
        <v>39.566000000000003</v>
      </c>
      <c r="I4" s="19">
        <v>23.082599999999999</v>
      </c>
      <c r="J4" s="19">
        <v>14.9139</v>
      </c>
      <c r="K4" s="19">
        <v>15.8264</v>
      </c>
      <c r="M4" t="e">
        <f t="shared" si="1"/>
        <v>#VALUE!</v>
      </c>
      <c r="N4" t="e">
        <f t="shared" si="2"/>
        <v>#VALUE!</v>
      </c>
      <c r="O4" t="e">
        <f t="shared" si="3"/>
        <v>#VALUE!</v>
      </c>
      <c r="P4" t="e">
        <f t="shared" si="4"/>
        <v>#VALUE!</v>
      </c>
    </row>
    <row r="5" spans="1:16" hidden="1" x14ac:dyDescent="0.35">
      <c r="A5" s="18"/>
      <c r="B5" t="str">
        <f t="shared" si="0"/>
        <v>Standard_B2MS</v>
      </c>
      <c r="D5" t="s">
        <v>1479</v>
      </c>
      <c r="E5">
        <v>2</v>
      </c>
      <c r="F5" t="s">
        <v>1402</v>
      </c>
      <c r="G5" t="s">
        <v>1404</v>
      </c>
      <c r="H5" s="19">
        <v>79.569999999999993</v>
      </c>
      <c r="I5" s="19">
        <v>46.581299999999999</v>
      </c>
      <c r="J5" s="19">
        <v>29.944600000000001</v>
      </c>
      <c r="K5" s="19">
        <v>31.827999999999999</v>
      </c>
      <c r="M5" t="e">
        <f t="shared" si="1"/>
        <v>#VALUE!</v>
      </c>
      <c r="N5" t="e">
        <f t="shared" si="2"/>
        <v>#VALUE!</v>
      </c>
      <c r="O5" t="e">
        <f t="shared" si="3"/>
        <v>#VALUE!</v>
      </c>
      <c r="P5" t="e">
        <f t="shared" si="4"/>
        <v>#VALUE!</v>
      </c>
    </row>
    <row r="6" spans="1:16" x14ac:dyDescent="0.35">
      <c r="A6" s="18"/>
      <c r="B6" t="str">
        <f t="shared" ref="B6:B37" si="5">IFERROR(_xlfn.CONCAT("Standard_",REPLACE(D6,FIND(" ",D6,1),1,"_")),_xlfn.CONCAT("Standard_",D6))</f>
        <v>Standard_B4MS</v>
      </c>
      <c r="D6" t="s">
        <v>1481</v>
      </c>
      <c r="E6">
        <v>4</v>
      </c>
      <c r="F6" t="s">
        <v>1404</v>
      </c>
      <c r="G6" t="s">
        <v>1406</v>
      </c>
      <c r="H6" s="19">
        <v>158.41</v>
      </c>
      <c r="I6" s="19">
        <v>92.666200000000003</v>
      </c>
      <c r="J6" s="19">
        <v>59.640999999999998</v>
      </c>
      <c r="K6" s="19">
        <v>63.363999999999997</v>
      </c>
      <c r="M6" t="e">
        <f t="shared" si="1"/>
        <v>#VALUE!</v>
      </c>
      <c r="N6" t="e">
        <f t="shared" si="2"/>
        <v>#VALUE!</v>
      </c>
      <c r="O6" t="e">
        <f t="shared" si="3"/>
        <v>#VALUE!</v>
      </c>
      <c r="P6" t="e">
        <f t="shared" si="4"/>
        <v>#VALUE!</v>
      </c>
    </row>
    <row r="7" spans="1:16" hidden="1" x14ac:dyDescent="0.35">
      <c r="A7" s="18"/>
      <c r="B7" t="str">
        <f t="shared" si="5"/>
        <v>Standard_B8MS</v>
      </c>
      <c r="D7" t="s">
        <v>1483</v>
      </c>
      <c r="E7">
        <v>8</v>
      </c>
      <c r="F7" t="s">
        <v>1406</v>
      </c>
      <c r="G7" t="s">
        <v>1408</v>
      </c>
      <c r="H7" s="19">
        <v>316.82</v>
      </c>
      <c r="I7" s="19">
        <v>185.33240000000001</v>
      </c>
      <c r="J7" s="19">
        <v>119.25279999999999</v>
      </c>
      <c r="K7" s="19">
        <v>126.72799999999999</v>
      </c>
      <c r="M7" t="e">
        <f t="shared" si="1"/>
        <v>#VALUE!</v>
      </c>
      <c r="N7" t="e">
        <f t="shared" si="2"/>
        <v>#VALUE!</v>
      </c>
      <c r="O7" t="e">
        <f t="shared" si="3"/>
        <v>#VALUE!</v>
      </c>
      <c r="P7" t="e">
        <f t="shared" si="4"/>
        <v>#VALUE!</v>
      </c>
    </row>
    <row r="8" spans="1:16" hidden="1" x14ac:dyDescent="0.35">
      <c r="A8" s="18"/>
      <c r="B8" t="str">
        <f t="shared" si="5"/>
        <v>Standard_B12MS</v>
      </c>
      <c r="D8" t="s">
        <v>1485</v>
      </c>
      <c r="E8">
        <v>12</v>
      </c>
      <c r="F8" t="s">
        <v>1486</v>
      </c>
      <c r="G8" t="s">
        <v>1487</v>
      </c>
      <c r="H8" s="19">
        <v>475.23</v>
      </c>
      <c r="I8" s="19">
        <v>278.08620000000002</v>
      </c>
      <c r="J8" s="19">
        <v>178.91569999999999</v>
      </c>
      <c r="K8" s="19">
        <v>190.09200000000001</v>
      </c>
      <c r="M8" t="e">
        <f t="shared" si="1"/>
        <v>#VALUE!</v>
      </c>
      <c r="N8" t="e">
        <f t="shared" si="2"/>
        <v>#VALUE!</v>
      </c>
      <c r="O8" t="e">
        <f t="shared" si="3"/>
        <v>#VALUE!</v>
      </c>
      <c r="P8" t="e">
        <f t="shared" si="4"/>
        <v>#VALUE!</v>
      </c>
    </row>
    <row r="9" spans="1:16" hidden="1" x14ac:dyDescent="0.35">
      <c r="A9" s="18"/>
      <c r="B9" t="str">
        <f t="shared" si="5"/>
        <v>Standard_B16MS</v>
      </c>
      <c r="D9" t="s">
        <v>1489</v>
      </c>
      <c r="E9">
        <v>16</v>
      </c>
      <c r="F9" t="s">
        <v>1408</v>
      </c>
      <c r="G9" t="s">
        <v>1410</v>
      </c>
      <c r="H9" s="19">
        <v>633.64</v>
      </c>
      <c r="I9" s="19">
        <v>370.75240000000002</v>
      </c>
      <c r="J9" s="19">
        <v>238.55670000000001</v>
      </c>
      <c r="K9" s="19">
        <v>253.45599999999999</v>
      </c>
      <c r="M9" t="e">
        <f t="shared" si="1"/>
        <v>#VALUE!</v>
      </c>
      <c r="N9" t="e">
        <f t="shared" si="2"/>
        <v>#VALUE!</v>
      </c>
      <c r="O9" t="e">
        <f t="shared" si="3"/>
        <v>#VALUE!</v>
      </c>
      <c r="P9" t="e">
        <f t="shared" si="4"/>
        <v>#VALUE!</v>
      </c>
    </row>
    <row r="10" spans="1:16" hidden="1" x14ac:dyDescent="0.35">
      <c r="A10" s="18"/>
      <c r="B10" t="str">
        <f t="shared" si="5"/>
        <v>Standard_B20MS</v>
      </c>
      <c r="D10" t="s">
        <v>1491</v>
      </c>
      <c r="E10">
        <v>20</v>
      </c>
      <c r="F10" t="s">
        <v>1492</v>
      </c>
      <c r="G10" t="s">
        <v>1493</v>
      </c>
      <c r="H10" s="19">
        <v>792.05</v>
      </c>
      <c r="I10" s="19">
        <v>463.41860000000003</v>
      </c>
      <c r="J10" s="19">
        <v>298.16849999999999</v>
      </c>
      <c r="K10" s="19">
        <v>316.82</v>
      </c>
      <c r="M10" t="e">
        <f t="shared" si="1"/>
        <v>#VALUE!</v>
      </c>
      <c r="N10" t="e">
        <f t="shared" si="2"/>
        <v>#VALUE!</v>
      </c>
      <c r="O10" t="e">
        <f t="shared" si="3"/>
        <v>#VALUE!</v>
      </c>
      <c r="P10" t="e">
        <f t="shared" si="4"/>
        <v>#VALUE!</v>
      </c>
    </row>
    <row r="11" spans="1:16" hidden="1" x14ac:dyDescent="0.35">
      <c r="A11" s="18"/>
      <c r="B11" t="str">
        <f t="shared" si="5"/>
        <v>Standard_A1_v2</v>
      </c>
      <c r="D11" t="s">
        <v>1495</v>
      </c>
      <c r="E11">
        <v>1</v>
      </c>
      <c r="F11" t="s">
        <v>1475</v>
      </c>
      <c r="G11" t="s">
        <v>1496</v>
      </c>
      <c r="H11" s="19">
        <v>35.186</v>
      </c>
      <c r="I11" s="19">
        <v>35.186</v>
      </c>
      <c r="J11" s="19">
        <v>35.186</v>
      </c>
      <c r="K11" s="19">
        <v>12.624700000000001</v>
      </c>
      <c r="M11" t="e">
        <f t="shared" si="1"/>
        <v>#VALUE!</v>
      </c>
      <c r="N11" t="e">
        <f t="shared" si="2"/>
        <v>#VALUE!</v>
      </c>
      <c r="O11" t="e">
        <f t="shared" si="3"/>
        <v>#VALUE!</v>
      </c>
      <c r="P11" t="e">
        <f t="shared" si="4"/>
        <v>#VALUE!</v>
      </c>
    </row>
    <row r="12" spans="1:16" hidden="1" x14ac:dyDescent="0.35">
      <c r="A12" s="18"/>
      <c r="B12" t="str">
        <f t="shared" si="5"/>
        <v>Standard_A2_v2</v>
      </c>
      <c r="D12" t="s">
        <v>1498</v>
      </c>
      <c r="E12">
        <v>2</v>
      </c>
      <c r="F12" t="s">
        <v>1472</v>
      </c>
      <c r="G12" t="s">
        <v>1499</v>
      </c>
      <c r="H12" s="19">
        <v>74.459999999999994</v>
      </c>
      <c r="I12" s="19">
        <v>74.459999999999994</v>
      </c>
      <c r="J12" s="19">
        <v>74.459999999999994</v>
      </c>
      <c r="K12" s="19">
        <v>26.7166</v>
      </c>
      <c r="M12" t="e">
        <f t="shared" si="1"/>
        <v>#VALUE!</v>
      </c>
      <c r="N12" t="e">
        <f t="shared" si="2"/>
        <v>#VALUE!</v>
      </c>
      <c r="O12" t="e">
        <f t="shared" si="3"/>
        <v>#VALUE!</v>
      </c>
      <c r="P12" t="e">
        <f t="shared" si="4"/>
        <v>#VALUE!</v>
      </c>
    </row>
    <row r="13" spans="1:16" hidden="1" x14ac:dyDescent="0.35">
      <c r="A13" s="18"/>
      <c r="B13" t="str">
        <f t="shared" si="5"/>
        <v>Standard_A2m_v2</v>
      </c>
      <c r="D13" t="s">
        <v>1501</v>
      </c>
      <c r="E13">
        <v>2</v>
      </c>
      <c r="F13" t="s">
        <v>1404</v>
      </c>
      <c r="G13" t="s">
        <v>1499</v>
      </c>
      <c r="H13" s="19">
        <v>97.09</v>
      </c>
      <c r="I13" s="19">
        <v>97.09</v>
      </c>
      <c r="J13" s="19">
        <v>97.09</v>
      </c>
      <c r="K13" s="19">
        <v>34.835599999999999</v>
      </c>
      <c r="M13" t="e">
        <f t="shared" si="1"/>
        <v>#VALUE!</v>
      </c>
      <c r="N13" t="e">
        <f t="shared" si="2"/>
        <v>#VALUE!</v>
      </c>
      <c r="O13" t="e">
        <f t="shared" si="3"/>
        <v>#VALUE!</v>
      </c>
      <c r="P13" t="e">
        <f t="shared" si="4"/>
        <v>#VALUE!</v>
      </c>
    </row>
    <row r="14" spans="1:16" hidden="1" x14ac:dyDescent="0.35">
      <c r="A14" s="18"/>
      <c r="B14" t="str">
        <f t="shared" si="5"/>
        <v>Standard_A4_v2</v>
      </c>
      <c r="D14" t="s">
        <v>1503</v>
      </c>
      <c r="E14">
        <v>4</v>
      </c>
      <c r="F14" t="s">
        <v>1402</v>
      </c>
      <c r="G14" t="s">
        <v>1504</v>
      </c>
      <c r="H14" s="19">
        <v>155.49</v>
      </c>
      <c r="I14" s="19">
        <v>155.49</v>
      </c>
      <c r="J14" s="19">
        <v>155.49</v>
      </c>
      <c r="K14" s="19">
        <v>55.7896</v>
      </c>
      <c r="M14" t="e">
        <f t="shared" si="1"/>
        <v>#VALUE!</v>
      </c>
      <c r="N14" t="e">
        <f t="shared" si="2"/>
        <v>#VALUE!</v>
      </c>
      <c r="O14" t="e">
        <f t="shared" si="3"/>
        <v>#VALUE!</v>
      </c>
      <c r="P14" t="e">
        <f t="shared" si="4"/>
        <v>#VALUE!</v>
      </c>
    </row>
    <row r="15" spans="1:16" hidden="1" x14ac:dyDescent="0.35">
      <c r="A15" s="18"/>
      <c r="B15" t="str">
        <f t="shared" si="5"/>
        <v>Standard_A4m_v2</v>
      </c>
      <c r="D15" t="s">
        <v>1506</v>
      </c>
      <c r="E15">
        <v>4</v>
      </c>
      <c r="F15" t="s">
        <v>1406</v>
      </c>
      <c r="G15" t="s">
        <v>1504</v>
      </c>
      <c r="H15" s="19">
        <v>203.67</v>
      </c>
      <c r="I15" s="19">
        <v>203.67</v>
      </c>
      <c r="J15" s="19">
        <v>203.67</v>
      </c>
      <c r="K15" s="19">
        <v>73.076700000000002</v>
      </c>
      <c r="M15" t="e">
        <f t="shared" si="1"/>
        <v>#VALUE!</v>
      </c>
      <c r="N15" t="e">
        <f t="shared" si="2"/>
        <v>#VALUE!</v>
      </c>
      <c r="O15" t="e">
        <f t="shared" si="3"/>
        <v>#VALUE!</v>
      </c>
      <c r="P15" t="e">
        <f t="shared" si="4"/>
        <v>#VALUE!</v>
      </c>
    </row>
    <row r="16" spans="1:16" hidden="1" x14ac:dyDescent="0.35">
      <c r="A16" s="18"/>
      <c r="B16" t="str">
        <f t="shared" si="5"/>
        <v>Standard_A8_v2</v>
      </c>
      <c r="D16" t="s">
        <v>1508</v>
      </c>
      <c r="E16">
        <v>8</v>
      </c>
      <c r="F16" t="s">
        <v>1404</v>
      </c>
      <c r="G16" t="s">
        <v>1492</v>
      </c>
      <c r="H16" s="19">
        <v>325.58</v>
      </c>
      <c r="I16" s="19">
        <v>325.58</v>
      </c>
      <c r="J16" s="19">
        <v>325.58</v>
      </c>
      <c r="K16" s="19">
        <v>116.81829999999999</v>
      </c>
      <c r="M16" t="e">
        <f t="shared" si="1"/>
        <v>#VALUE!</v>
      </c>
      <c r="N16" t="e">
        <f t="shared" si="2"/>
        <v>#VALUE!</v>
      </c>
      <c r="O16" t="e">
        <f t="shared" si="3"/>
        <v>#VALUE!</v>
      </c>
      <c r="P16" t="e">
        <f t="shared" si="4"/>
        <v>#VALUE!</v>
      </c>
    </row>
    <row r="17" spans="1:16" hidden="1" x14ac:dyDescent="0.35">
      <c r="A17" s="18"/>
      <c r="B17" t="str">
        <f t="shared" si="5"/>
        <v>Standard_A8m_v2</v>
      </c>
      <c r="D17" t="s">
        <v>1510</v>
      </c>
      <c r="E17">
        <v>8</v>
      </c>
      <c r="F17" t="s">
        <v>1408</v>
      </c>
      <c r="G17" t="s">
        <v>1492</v>
      </c>
      <c r="H17" s="19">
        <v>427.78</v>
      </c>
      <c r="I17" s="19">
        <v>427.78</v>
      </c>
      <c r="J17" s="19">
        <v>427.78</v>
      </c>
      <c r="K17" s="19">
        <v>153.48769999999999</v>
      </c>
      <c r="M17" t="e">
        <f t="shared" si="1"/>
        <v>#VALUE!</v>
      </c>
      <c r="N17" t="e">
        <f t="shared" si="2"/>
        <v>#VALUE!</v>
      </c>
      <c r="O17" t="e">
        <f t="shared" si="3"/>
        <v>#VALUE!</v>
      </c>
      <c r="P17" t="e">
        <f t="shared" si="4"/>
        <v>#VALUE!</v>
      </c>
    </row>
    <row r="18" spans="1:16" hidden="1" x14ac:dyDescent="0.35">
      <c r="A18" s="18"/>
      <c r="B18" t="str">
        <f t="shared" si="5"/>
        <v>Standard_D2d_v4</v>
      </c>
      <c r="D18" t="s">
        <v>1429</v>
      </c>
      <c r="E18">
        <v>2</v>
      </c>
      <c r="F18" t="s">
        <v>1402</v>
      </c>
      <c r="G18" t="s">
        <v>1430</v>
      </c>
      <c r="H18" s="19">
        <v>110.23</v>
      </c>
      <c r="I18" s="19">
        <v>65.247399999999999</v>
      </c>
      <c r="J18" s="19">
        <v>41.996899999999997</v>
      </c>
      <c r="K18" s="19">
        <v>11.066800000000001</v>
      </c>
      <c r="M18" t="e">
        <f t="shared" si="1"/>
        <v>#VALUE!</v>
      </c>
      <c r="N18" t="e">
        <f t="shared" si="2"/>
        <v>#VALUE!</v>
      </c>
      <c r="O18" t="e">
        <f t="shared" si="3"/>
        <v>#VALUE!</v>
      </c>
      <c r="P18" t="e">
        <f t="shared" si="4"/>
        <v>#VALUE!</v>
      </c>
    </row>
    <row r="19" spans="1:16" x14ac:dyDescent="0.35">
      <c r="B19" t="str">
        <f t="shared" si="5"/>
        <v>Standard_D4_v3</v>
      </c>
      <c r="D19" t="s">
        <v>1464</v>
      </c>
      <c r="E19">
        <v>4</v>
      </c>
      <c r="F19" t="s">
        <v>1404</v>
      </c>
      <c r="G19" t="s">
        <v>1405</v>
      </c>
      <c r="H19" s="19">
        <v>185.42</v>
      </c>
      <c r="I19" s="19">
        <v>106.1639</v>
      </c>
      <c r="J19" s="19">
        <v>68.335300000000004</v>
      </c>
      <c r="K19" s="19">
        <v>41.293199999999999</v>
      </c>
      <c r="M19" t="e">
        <f t="shared" si="1"/>
        <v>#VALUE!</v>
      </c>
      <c r="N19" t="e">
        <f t="shared" si="2"/>
        <v>#VALUE!</v>
      </c>
      <c r="O19" t="e">
        <f t="shared" si="3"/>
        <v>#VALUE!</v>
      </c>
      <c r="P19" t="e">
        <f t="shared" si="4"/>
        <v>#VALUE!</v>
      </c>
    </row>
    <row r="20" spans="1:16" hidden="1" x14ac:dyDescent="0.35">
      <c r="A20" s="18"/>
      <c r="B20" t="str">
        <f t="shared" si="5"/>
        <v>Standard_D8d_v4</v>
      </c>
      <c r="D20" t="s">
        <v>1433</v>
      </c>
      <c r="E20">
        <v>8</v>
      </c>
      <c r="F20" t="s">
        <v>1406</v>
      </c>
      <c r="G20" t="s">
        <v>1434</v>
      </c>
      <c r="H20" s="19">
        <v>442.38</v>
      </c>
      <c r="I20" s="19">
        <v>260.83629999999999</v>
      </c>
      <c r="J20" s="19">
        <v>168.03139999999999</v>
      </c>
      <c r="K20" s="19">
        <v>44.414700000000003</v>
      </c>
      <c r="M20" t="e">
        <f t="shared" si="1"/>
        <v>#VALUE!</v>
      </c>
      <c r="N20" t="e">
        <f t="shared" si="2"/>
        <v>#VALUE!</v>
      </c>
      <c r="O20" t="e">
        <f t="shared" si="3"/>
        <v>#VALUE!</v>
      </c>
      <c r="P20" t="e">
        <f t="shared" si="4"/>
        <v>#VALUE!</v>
      </c>
    </row>
    <row r="21" spans="1:16" hidden="1" x14ac:dyDescent="0.35">
      <c r="A21" s="18"/>
      <c r="B21" t="str">
        <f t="shared" si="5"/>
        <v>Standard_D16d_v4</v>
      </c>
      <c r="D21" t="s">
        <v>1435</v>
      </c>
      <c r="E21">
        <v>16</v>
      </c>
      <c r="F21" t="s">
        <v>1408</v>
      </c>
      <c r="G21" t="s">
        <v>1436</v>
      </c>
      <c r="H21" s="19">
        <v>884.03</v>
      </c>
      <c r="I21" s="19">
        <v>521.75289999999995</v>
      </c>
      <c r="J21" s="19">
        <v>336.02629999999999</v>
      </c>
      <c r="K21" s="19">
        <v>88.756399999999999</v>
      </c>
      <c r="M21" t="e">
        <f t="shared" si="1"/>
        <v>#VALUE!</v>
      </c>
      <c r="N21" t="e">
        <f t="shared" si="2"/>
        <v>#VALUE!</v>
      </c>
      <c r="O21" t="e">
        <f t="shared" si="3"/>
        <v>#VALUE!</v>
      </c>
      <c r="P21" t="e">
        <f t="shared" si="4"/>
        <v>#VALUE!</v>
      </c>
    </row>
    <row r="22" spans="1:16" hidden="1" x14ac:dyDescent="0.35">
      <c r="A22" s="18"/>
      <c r="B22" t="str">
        <f t="shared" si="5"/>
        <v>Standard_D32d_v4</v>
      </c>
      <c r="D22" t="s">
        <v>1437</v>
      </c>
      <c r="E22">
        <v>32</v>
      </c>
      <c r="F22" t="s">
        <v>1410</v>
      </c>
      <c r="G22" t="s">
        <v>1413</v>
      </c>
      <c r="H22" s="19">
        <v>1768.79</v>
      </c>
      <c r="I22" s="19">
        <v>1043.4984999999999</v>
      </c>
      <c r="J22" s="19">
        <v>672.05259999999998</v>
      </c>
      <c r="K22" s="19">
        <v>177.5864</v>
      </c>
      <c r="M22" t="e">
        <f t="shared" si="1"/>
        <v>#VALUE!</v>
      </c>
      <c r="N22" t="e">
        <f t="shared" si="2"/>
        <v>#VALUE!</v>
      </c>
      <c r="O22" t="e">
        <f t="shared" si="3"/>
        <v>#VALUE!</v>
      </c>
      <c r="P22" t="e">
        <f t="shared" si="4"/>
        <v>#VALUE!</v>
      </c>
    </row>
    <row r="23" spans="1:16" hidden="1" x14ac:dyDescent="0.35">
      <c r="A23" s="18"/>
      <c r="B23" t="str">
        <f t="shared" si="5"/>
        <v>Standard_D48d_v4</v>
      </c>
      <c r="D23" t="s">
        <v>1438</v>
      </c>
      <c r="E23">
        <v>48</v>
      </c>
      <c r="F23" t="s">
        <v>1412</v>
      </c>
      <c r="G23" t="s">
        <v>1439</v>
      </c>
      <c r="H23" s="19">
        <v>2652.82</v>
      </c>
      <c r="I23" s="19">
        <v>1565.1638</v>
      </c>
      <c r="J23" s="19">
        <v>1008.0862</v>
      </c>
      <c r="K23" s="19">
        <v>266.34350000000001</v>
      </c>
      <c r="M23" t="e">
        <f t="shared" si="1"/>
        <v>#VALUE!</v>
      </c>
      <c r="N23" t="e">
        <f t="shared" si="2"/>
        <v>#VALUE!</v>
      </c>
      <c r="O23" t="e">
        <f t="shared" si="3"/>
        <v>#VALUE!</v>
      </c>
      <c r="P23" t="e">
        <f t="shared" si="4"/>
        <v>#VALUE!</v>
      </c>
    </row>
    <row r="24" spans="1:16" hidden="1" x14ac:dyDescent="0.35">
      <c r="A24" s="18"/>
      <c r="B24" t="str">
        <f t="shared" si="5"/>
        <v>Standard_D64d_v4</v>
      </c>
      <c r="D24" t="s">
        <v>1440</v>
      </c>
      <c r="E24">
        <v>64</v>
      </c>
      <c r="F24" t="s">
        <v>1414</v>
      </c>
      <c r="G24" t="s">
        <v>1417</v>
      </c>
      <c r="H24" s="19">
        <v>3536.85</v>
      </c>
      <c r="I24" s="19">
        <v>2086.9167000000002</v>
      </c>
      <c r="J24" s="19">
        <v>1344.1416999999999</v>
      </c>
      <c r="K24" s="19">
        <v>355.09980000000002</v>
      </c>
      <c r="M24" t="e">
        <f t="shared" si="1"/>
        <v>#VALUE!</v>
      </c>
      <c r="N24" t="e">
        <f t="shared" si="2"/>
        <v>#VALUE!</v>
      </c>
      <c r="O24" t="e">
        <f t="shared" si="3"/>
        <v>#VALUE!</v>
      </c>
      <c r="P24" t="e">
        <f t="shared" si="4"/>
        <v>#VALUE!</v>
      </c>
    </row>
    <row r="25" spans="1:16" hidden="1" x14ac:dyDescent="0.35">
      <c r="A25" s="18"/>
      <c r="B25" t="str">
        <f t="shared" si="5"/>
        <v>Standard_D2ds_v4</v>
      </c>
      <c r="D25" t="s">
        <v>1441</v>
      </c>
      <c r="E25">
        <v>2</v>
      </c>
      <c r="F25" t="s">
        <v>1402</v>
      </c>
      <c r="G25" t="s">
        <v>1430</v>
      </c>
      <c r="H25" s="19">
        <v>110.23</v>
      </c>
      <c r="I25" s="19">
        <v>65.247399999999999</v>
      </c>
      <c r="J25" s="19">
        <v>41.996899999999997</v>
      </c>
      <c r="K25" s="19">
        <v>11.066800000000001</v>
      </c>
      <c r="M25" t="e">
        <f t="shared" si="1"/>
        <v>#VALUE!</v>
      </c>
      <c r="N25" t="e">
        <f t="shared" si="2"/>
        <v>#VALUE!</v>
      </c>
      <c r="O25" t="e">
        <f t="shared" si="3"/>
        <v>#VALUE!</v>
      </c>
      <c r="P25" t="e">
        <f t="shared" si="4"/>
        <v>#VALUE!</v>
      </c>
    </row>
    <row r="26" spans="1:16" x14ac:dyDescent="0.35">
      <c r="B26" t="str">
        <f t="shared" si="5"/>
        <v>Standard_D4s_v3</v>
      </c>
      <c r="D26" t="s">
        <v>1534</v>
      </c>
      <c r="E26">
        <v>4</v>
      </c>
      <c r="F26" t="s">
        <v>1404</v>
      </c>
      <c r="G26" t="s">
        <v>1406</v>
      </c>
      <c r="H26" s="19">
        <v>185.42</v>
      </c>
      <c r="I26" s="19">
        <v>106.1639</v>
      </c>
      <c r="J26" s="19">
        <v>68.335300000000004</v>
      </c>
      <c r="K26" s="19">
        <v>41.293199999999999</v>
      </c>
      <c r="M26" t="e">
        <f t="shared" si="1"/>
        <v>#VALUE!</v>
      </c>
      <c r="N26" t="e">
        <f t="shared" si="2"/>
        <v>#VALUE!</v>
      </c>
      <c r="O26" t="e">
        <f t="shared" si="3"/>
        <v>#VALUE!</v>
      </c>
      <c r="P26" t="e">
        <f t="shared" si="4"/>
        <v>#VALUE!</v>
      </c>
    </row>
    <row r="27" spans="1:16" hidden="1" x14ac:dyDescent="0.35">
      <c r="A27" s="18"/>
      <c r="B27" t="str">
        <f t="shared" si="5"/>
        <v>Standard_D8ds_v4</v>
      </c>
      <c r="D27" t="s">
        <v>1443</v>
      </c>
      <c r="E27">
        <v>8</v>
      </c>
      <c r="F27" t="s">
        <v>1406</v>
      </c>
      <c r="G27" t="s">
        <v>1434</v>
      </c>
      <c r="H27" s="19">
        <v>442.38</v>
      </c>
      <c r="I27" s="19">
        <v>260.83629999999999</v>
      </c>
      <c r="J27" s="19">
        <v>168.03139999999999</v>
      </c>
      <c r="K27" s="19">
        <v>44.414700000000003</v>
      </c>
      <c r="M27" t="e">
        <f t="shared" si="1"/>
        <v>#VALUE!</v>
      </c>
      <c r="N27" t="e">
        <f t="shared" si="2"/>
        <v>#VALUE!</v>
      </c>
      <c r="O27" t="e">
        <f t="shared" si="3"/>
        <v>#VALUE!</v>
      </c>
      <c r="P27" t="e">
        <f t="shared" si="4"/>
        <v>#VALUE!</v>
      </c>
    </row>
    <row r="28" spans="1:16" hidden="1" x14ac:dyDescent="0.35">
      <c r="A28" s="18"/>
      <c r="B28" t="str">
        <f t="shared" si="5"/>
        <v>Standard_D16ds_v4</v>
      </c>
      <c r="D28" t="s">
        <v>1444</v>
      </c>
      <c r="E28">
        <v>16</v>
      </c>
      <c r="F28" t="s">
        <v>1408</v>
      </c>
      <c r="G28" t="s">
        <v>1436</v>
      </c>
      <c r="H28" s="19">
        <v>884.03</v>
      </c>
      <c r="I28" s="19">
        <v>521.75289999999995</v>
      </c>
      <c r="J28" s="19">
        <v>336.02629999999999</v>
      </c>
      <c r="K28" s="19">
        <v>88.756399999999999</v>
      </c>
      <c r="M28" t="e">
        <f t="shared" si="1"/>
        <v>#VALUE!</v>
      </c>
      <c r="N28" t="e">
        <f t="shared" si="2"/>
        <v>#VALUE!</v>
      </c>
      <c r="O28" t="e">
        <f t="shared" si="3"/>
        <v>#VALUE!</v>
      </c>
      <c r="P28" t="e">
        <f t="shared" si="4"/>
        <v>#VALUE!</v>
      </c>
    </row>
    <row r="29" spans="1:16" hidden="1" x14ac:dyDescent="0.35">
      <c r="A29" s="18"/>
      <c r="B29" t="str">
        <f t="shared" si="5"/>
        <v>Standard_D32ds_v4</v>
      </c>
      <c r="D29" t="s">
        <v>1445</v>
      </c>
      <c r="E29">
        <v>32</v>
      </c>
      <c r="F29" t="s">
        <v>1410</v>
      </c>
      <c r="G29" t="s">
        <v>1413</v>
      </c>
      <c r="H29" s="19">
        <v>1768.79</v>
      </c>
      <c r="I29" s="19">
        <v>1043.4984999999999</v>
      </c>
      <c r="J29" s="19">
        <v>672.05259999999998</v>
      </c>
      <c r="K29" s="19">
        <v>177.5864</v>
      </c>
      <c r="M29" t="e">
        <f t="shared" si="1"/>
        <v>#VALUE!</v>
      </c>
      <c r="N29" t="e">
        <f t="shared" si="2"/>
        <v>#VALUE!</v>
      </c>
      <c r="O29" t="e">
        <f t="shared" si="3"/>
        <v>#VALUE!</v>
      </c>
      <c r="P29" t="e">
        <f t="shared" si="4"/>
        <v>#VALUE!</v>
      </c>
    </row>
    <row r="30" spans="1:16" hidden="1" x14ac:dyDescent="0.35">
      <c r="A30" s="18"/>
      <c r="B30" t="str">
        <f t="shared" si="5"/>
        <v>Standard_D48ds_v4</v>
      </c>
      <c r="D30" t="s">
        <v>1446</v>
      </c>
      <c r="E30">
        <v>48</v>
      </c>
      <c r="F30" t="s">
        <v>1412</v>
      </c>
      <c r="G30" t="s">
        <v>1439</v>
      </c>
      <c r="H30" s="19">
        <v>2652.82</v>
      </c>
      <c r="I30" s="19">
        <v>1565.1638</v>
      </c>
      <c r="J30" s="19">
        <v>1008.0862</v>
      </c>
      <c r="K30" s="19">
        <v>266.34350000000001</v>
      </c>
      <c r="M30" t="e">
        <f t="shared" si="1"/>
        <v>#VALUE!</v>
      </c>
      <c r="N30" t="e">
        <f t="shared" si="2"/>
        <v>#VALUE!</v>
      </c>
      <c r="O30" t="e">
        <f t="shared" si="3"/>
        <v>#VALUE!</v>
      </c>
      <c r="P30" t="e">
        <f t="shared" si="4"/>
        <v>#VALUE!</v>
      </c>
    </row>
    <row r="31" spans="1:16" hidden="1" x14ac:dyDescent="0.35">
      <c r="A31" s="18"/>
      <c r="B31" t="str">
        <f t="shared" si="5"/>
        <v>Standard_D64ds_v4</v>
      </c>
      <c r="D31" t="s">
        <v>1447</v>
      </c>
      <c r="E31">
        <v>64</v>
      </c>
      <c r="F31" t="s">
        <v>1414</v>
      </c>
      <c r="G31" t="s">
        <v>1417</v>
      </c>
      <c r="H31" s="19">
        <v>3536.85</v>
      </c>
      <c r="I31" s="19">
        <v>2086.9167000000002</v>
      </c>
      <c r="J31" s="19">
        <v>1344.1416999999999</v>
      </c>
      <c r="K31" s="19">
        <v>355.09980000000002</v>
      </c>
      <c r="M31" t="e">
        <f t="shared" si="1"/>
        <v>#VALUE!</v>
      </c>
      <c r="N31" t="e">
        <f t="shared" si="2"/>
        <v>#VALUE!</v>
      </c>
      <c r="O31" t="e">
        <f t="shared" si="3"/>
        <v>#VALUE!</v>
      </c>
      <c r="P31" t="e">
        <f t="shared" si="4"/>
        <v>#VALUE!</v>
      </c>
    </row>
    <row r="32" spans="1:16" hidden="1" x14ac:dyDescent="0.35">
      <c r="A32" s="18"/>
      <c r="B32" t="str">
        <f t="shared" si="5"/>
        <v>Standard_D2_v4</v>
      </c>
      <c r="D32" t="s">
        <v>1448</v>
      </c>
      <c r="E32">
        <v>2</v>
      </c>
      <c r="F32" t="s">
        <v>1402</v>
      </c>
      <c r="G32" t="s">
        <v>1449</v>
      </c>
      <c r="H32" s="19">
        <v>94.17</v>
      </c>
      <c r="I32" s="19">
        <v>55.414299999999997</v>
      </c>
      <c r="J32" s="19">
        <v>35.697000000000003</v>
      </c>
      <c r="K32" s="19">
        <v>9.4169999999999998</v>
      </c>
      <c r="M32" t="e">
        <f t="shared" si="1"/>
        <v>#VALUE!</v>
      </c>
      <c r="N32" t="e">
        <f t="shared" si="2"/>
        <v>#VALUE!</v>
      </c>
      <c r="O32" t="e">
        <f t="shared" si="3"/>
        <v>#VALUE!</v>
      </c>
      <c r="P32" t="e">
        <f t="shared" si="4"/>
        <v>#VALUE!</v>
      </c>
    </row>
    <row r="33" spans="1:16" x14ac:dyDescent="0.35">
      <c r="A33" s="18"/>
      <c r="B33" t="str">
        <f t="shared" si="5"/>
        <v>Standard_D4_v4</v>
      </c>
      <c r="D33" t="s">
        <v>1450</v>
      </c>
      <c r="E33">
        <v>4</v>
      </c>
      <c r="F33" t="s">
        <v>1404</v>
      </c>
      <c r="G33" t="s">
        <v>1449</v>
      </c>
      <c r="H33" s="19">
        <v>187.61</v>
      </c>
      <c r="I33" s="19">
        <v>110.8359</v>
      </c>
      <c r="J33" s="19">
        <v>71.357500000000002</v>
      </c>
      <c r="K33" s="19">
        <v>18.760999999999999</v>
      </c>
      <c r="M33" t="e">
        <f t="shared" si="1"/>
        <v>#VALUE!</v>
      </c>
      <c r="N33" t="e">
        <f t="shared" si="2"/>
        <v>#VALUE!</v>
      </c>
      <c r="O33" t="e">
        <f t="shared" si="3"/>
        <v>#VALUE!</v>
      </c>
      <c r="P33" t="e">
        <f t="shared" si="4"/>
        <v>#VALUE!</v>
      </c>
    </row>
    <row r="34" spans="1:16" hidden="1" x14ac:dyDescent="0.35">
      <c r="A34" s="18"/>
      <c r="B34" t="str">
        <f t="shared" si="5"/>
        <v>Standard_D8_v4</v>
      </c>
      <c r="D34" t="s">
        <v>1451</v>
      </c>
      <c r="E34">
        <v>8</v>
      </c>
      <c r="F34" t="s">
        <v>1406</v>
      </c>
      <c r="G34" t="s">
        <v>1449</v>
      </c>
      <c r="H34" s="19">
        <v>375.95</v>
      </c>
      <c r="I34" s="19">
        <v>221.58420000000001</v>
      </c>
      <c r="J34" s="19">
        <v>142.75149999999999</v>
      </c>
      <c r="K34" s="19">
        <v>37.594999999999999</v>
      </c>
      <c r="M34" t="e">
        <f t="shared" si="1"/>
        <v>#VALUE!</v>
      </c>
      <c r="N34" t="e">
        <f t="shared" si="2"/>
        <v>#VALUE!</v>
      </c>
      <c r="O34" t="e">
        <f t="shared" si="3"/>
        <v>#VALUE!</v>
      </c>
      <c r="P34" t="e">
        <f t="shared" si="4"/>
        <v>#VALUE!</v>
      </c>
    </row>
    <row r="35" spans="1:16" hidden="1" x14ac:dyDescent="0.35">
      <c r="A35" s="18"/>
      <c r="B35" t="str">
        <f t="shared" si="5"/>
        <v>Standard_D16_v4</v>
      </c>
      <c r="D35" t="s">
        <v>1452</v>
      </c>
      <c r="E35">
        <v>16</v>
      </c>
      <c r="F35" t="s">
        <v>1408</v>
      </c>
      <c r="G35" t="s">
        <v>1449</v>
      </c>
      <c r="H35" s="19">
        <v>751.17</v>
      </c>
      <c r="I35" s="19">
        <v>443.24869999999999</v>
      </c>
      <c r="J35" s="19">
        <v>285.47379999999998</v>
      </c>
      <c r="K35" s="19">
        <v>75.117000000000004</v>
      </c>
      <c r="M35" t="e">
        <f t="shared" si="1"/>
        <v>#VALUE!</v>
      </c>
      <c r="N35" t="e">
        <f t="shared" si="2"/>
        <v>#VALUE!</v>
      </c>
      <c r="O35" t="e">
        <f t="shared" si="3"/>
        <v>#VALUE!</v>
      </c>
      <c r="P35" t="e">
        <f t="shared" si="4"/>
        <v>#VALUE!</v>
      </c>
    </row>
    <row r="36" spans="1:16" hidden="1" x14ac:dyDescent="0.35">
      <c r="A36" s="18"/>
      <c r="B36" t="str">
        <f t="shared" si="5"/>
        <v>Standard_D32_v4</v>
      </c>
      <c r="D36" t="s">
        <v>1453</v>
      </c>
      <c r="E36">
        <v>32</v>
      </c>
      <c r="F36" t="s">
        <v>1410</v>
      </c>
      <c r="G36" t="s">
        <v>1449</v>
      </c>
      <c r="H36" s="19">
        <v>1502.34</v>
      </c>
      <c r="I36" s="19">
        <v>886.49739999999997</v>
      </c>
      <c r="J36" s="19">
        <v>570.94759999999997</v>
      </c>
      <c r="K36" s="19">
        <v>150.23400000000001</v>
      </c>
      <c r="M36" t="e">
        <f t="shared" si="1"/>
        <v>#VALUE!</v>
      </c>
      <c r="N36" t="e">
        <f t="shared" si="2"/>
        <v>#VALUE!</v>
      </c>
      <c r="O36" t="e">
        <f t="shared" si="3"/>
        <v>#VALUE!</v>
      </c>
      <c r="P36" t="e">
        <f t="shared" si="4"/>
        <v>#VALUE!</v>
      </c>
    </row>
    <row r="37" spans="1:16" hidden="1" x14ac:dyDescent="0.35">
      <c r="A37" s="18"/>
      <c r="B37" t="str">
        <f t="shared" si="5"/>
        <v>Standard_D48_v4</v>
      </c>
      <c r="D37" t="s">
        <v>1454</v>
      </c>
      <c r="E37">
        <v>48</v>
      </c>
      <c r="F37" t="s">
        <v>1412</v>
      </c>
      <c r="G37" t="s">
        <v>1449</v>
      </c>
      <c r="H37" s="19">
        <v>2253.5100000000002</v>
      </c>
      <c r="I37" s="19">
        <v>1329.7534000000001</v>
      </c>
      <c r="J37" s="19">
        <v>856.44330000000002</v>
      </c>
      <c r="K37" s="19">
        <v>225.351</v>
      </c>
      <c r="M37" t="e">
        <f t="shared" si="1"/>
        <v>#VALUE!</v>
      </c>
      <c r="N37" t="e">
        <f t="shared" si="2"/>
        <v>#VALUE!</v>
      </c>
      <c r="O37" t="e">
        <f t="shared" si="3"/>
        <v>#VALUE!</v>
      </c>
      <c r="P37" t="e">
        <f t="shared" si="4"/>
        <v>#VALUE!</v>
      </c>
    </row>
    <row r="38" spans="1:16" hidden="1" x14ac:dyDescent="0.35">
      <c r="A38" s="18"/>
      <c r="B38" t="str">
        <f t="shared" ref="B38:B67" si="6">IFERROR(_xlfn.CONCAT("Standard_",REPLACE(D38,FIND(" ",D38,1),1,"_")),_xlfn.CONCAT("Standard_",D38))</f>
        <v>Standard_D64_v4</v>
      </c>
      <c r="D38" t="s">
        <v>1455</v>
      </c>
      <c r="E38">
        <v>64</v>
      </c>
      <c r="F38" t="s">
        <v>1414</v>
      </c>
      <c r="G38" t="s">
        <v>1449</v>
      </c>
      <c r="H38" s="19">
        <v>3004.68</v>
      </c>
      <c r="I38" s="19">
        <v>1773.0020999999999</v>
      </c>
      <c r="J38" s="19">
        <v>1141.9170999999999</v>
      </c>
      <c r="K38" s="19">
        <v>300.46800000000002</v>
      </c>
      <c r="M38" t="e">
        <f t="shared" si="1"/>
        <v>#VALUE!</v>
      </c>
      <c r="N38" t="e">
        <f t="shared" si="2"/>
        <v>#VALUE!</v>
      </c>
      <c r="O38" t="e">
        <f t="shared" si="3"/>
        <v>#VALUE!</v>
      </c>
      <c r="P38" t="e">
        <f t="shared" si="4"/>
        <v>#VALUE!</v>
      </c>
    </row>
    <row r="39" spans="1:16" hidden="1" x14ac:dyDescent="0.35">
      <c r="A39" s="18"/>
      <c r="B39" t="str">
        <f t="shared" si="6"/>
        <v>Standard_D2s_v4</v>
      </c>
      <c r="D39" t="s">
        <v>1456</v>
      </c>
      <c r="E39">
        <v>2</v>
      </c>
      <c r="F39" t="s">
        <v>1402</v>
      </c>
      <c r="G39" t="s">
        <v>1449</v>
      </c>
      <c r="H39" s="19">
        <v>94.17</v>
      </c>
      <c r="I39" s="19">
        <v>55.414299999999997</v>
      </c>
      <c r="J39" s="19">
        <v>35.697000000000003</v>
      </c>
      <c r="K39" s="19">
        <v>9.4169999999999998</v>
      </c>
      <c r="M39" t="e">
        <f t="shared" si="1"/>
        <v>#VALUE!</v>
      </c>
      <c r="N39" t="e">
        <f t="shared" si="2"/>
        <v>#VALUE!</v>
      </c>
      <c r="O39" t="e">
        <f t="shared" si="3"/>
        <v>#VALUE!</v>
      </c>
      <c r="P39" t="e">
        <f t="shared" si="4"/>
        <v>#VALUE!</v>
      </c>
    </row>
    <row r="40" spans="1:16" x14ac:dyDescent="0.35">
      <c r="A40" s="18"/>
      <c r="B40" t="str">
        <f t="shared" si="6"/>
        <v>Standard_D4s_v4</v>
      </c>
      <c r="D40" t="s">
        <v>1457</v>
      </c>
      <c r="E40">
        <v>4</v>
      </c>
      <c r="F40" t="s">
        <v>1404</v>
      </c>
      <c r="G40" t="s">
        <v>1449</v>
      </c>
      <c r="H40" s="19">
        <v>187.61</v>
      </c>
      <c r="I40" s="19">
        <v>110.8359</v>
      </c>
      <c r="J40" s="19">
        <v>71.357500000000002</v>
      </c>
      <c r="K40" s="19">
        <v>18.760999999999999</v>
      </c>
      <c r="M40" t="e">
        <f t="shared" si="1"/>
        <v>#VALUE!</v>
      </c>
      <c r="N40" t="e">
        <f t="shared" si="2"/>
        <v>#VALUE!</v>
      </c>
      <c r="O40" t="e">
        <f t="shared" si="3"/>
        <v>#VALUE!</v>
      </c>
      <c r="P40" t="e">
        <f t="shared" si="4"/>
        <v>#VALUE!</v>
      </c>
    </row>
    <row r="41" spans="1:16" hidden="1" x14ac:dyDescent="0.35">
      <c r="A41" s="18"/>
      <c r="B41" t="str">
        <f t="shared" si="6"/>
        <v>Standard_D8s_v4</v>
      </c>
      <c r="D41" t="s">
        <v>1458</v>
      </c>
      <c r="E41">
        <v>8</v>
      </c>
      <c r="F41" t="s">
        <v>1406</v>
      </c>
      <c r="G41" t="s">
        <v>1449</v>
      </c>
      <c r="H41" s="19">
        <v>375.95</v>
      </c>
      <c r="I41" s="19">
        <v>221.58420000000001</v>
      </c>
      <c r="J41" s="19">
        <v>142.75149999999999</v>
      </c>
      <c r="K41" s="19">
        <v>37.594999999999999</v>
      </c>
      <c r="M41" t="e">
        <f t="shared" si="1"/>
        <v>#VALUE!</v>
      </c>
      <c r="N41" t="e">
        <f t="shared" si="2"/>
        <v>#VALUE!</v>
      </c>
      <c r="O41" t="e">
        <f t="shared" si="3"/>
        <v>#VALUE!</v>
      </c>
      <c r="P41" t="e">
        <f t="shared" si="4"/>
        <v>#VALUE!</v>
      </c>
    </row>
    <row r="42" spans="1:16" hidden="1" x14ac:dyDescent="0.35">
      <c r="A42" s="18"/>
      <c r="B42" t="str">
        <f t="shared" si="6"/>
        <v>Standard_D16s_v4</v>
      </c>
      <c r="D42" t="s">
        <v>1459</v>
      </c>
      <c r="E42">
        <v>16</v>
      </c>
      <c r="F42" t="s">
        <v>1408</v>
      </c>
      <c r="G42" t="s">
        <v>1449</v>
      </c>
      <c r="H42" s="19">
        <v>751.17</v>
      </c>
      <c r="I42" s="19">
        <v>443.24869999999999</v>
      </c>
      <c r="J42" s="19">
        <v>285.47379999999998</v>
      </c>
      <c r="K42" s="19">
        <v>75.117000000000004</v>
      </c>
      <c r="M42" t="e">
        <f t="shared" si="1"/>
        <v>#VALUE!</v>
      </c>
      <c r="N42" t="e">
        <f t="shared" si="2"/>
        <v>#VALUE!</v>
      </c>
      <c r="O42" t="e">
        <f t="shared" si="3"/>
        <v>#VALUE!</v>
      </c>
      <c r="P42" t="e">
        <f t="shared" si="4"/>
        <v>#VALUE!</v>
      </c>
    </row>
    <row r="43" spans="1:16" hidden="1" x14ac:dyDescent="0.35">
      <c r="B43" t="str">
        <f t="shared" si="6"/>
        <v>Standard_D32s_v4</v>
      </c>
      <c r="D43" t="s">
        <v>1460</v>
      </c>
      <c r="E43">
        <v>32</v>
      </c>
      <c r="F43" t="s">
        <v>1410</v>
      </c>
      <c r="G43" t="s">
        <v>1449</v>
      </c>
      <c r="H43" s="19">
        <v>1502.34</v>
      </c>
      <c r="I43" s="19">
        <v>886.49739999999997</v>
      </c>
      <c r="J43" s="19">
        <v>570.94759999999997</v>
      </c>
      <c r="K43" s="19">
        <v>150.23400000000001</v>
      </c>
      <c r="M43" t="e">
        <f t="shared" si="1"/>
        <v>#VALUE!</v>
      </c>
      <c r="N43" t="e">
        <f t="shared" si="2"/>
        <v>#VALUE!</v>
      </c>
      <c r="O43" t="e">
        <f t="shared" si="3"/>
        <v>#VALUE!</v>
      </c>
      <c r="P43" t="e">
        <f t="shared" si="4"/>
        <v>#VALUE!</v>
      </c>
    </row>
    <row r="44" spans="1:16" hidden="1" x14ac:dyDescent="0.35">
      <c r="B44" t="str">
        <f t="shared" si="6"/>
        <v>Standard_D48s_v4</v>
      </c>
      <c r="D44" t="s">
        <v>1461</v>
      </c>
      <c r="E44">
        <v>48</v>
      </c>
      <c r="F44" t="s">
        <v>1412</v>
      </c>
      <c r="G44" t="s">
        <v>1449</v>
      </c>
      <c r="H44" s="19">
        <v>2253.5100000000002</v>
      </c>
      <c r="I44" s="19">
        <v>1329.7534000000001</v>
      </c>
      <c r="J44" s="19">
        <v>856.44330000000002</v>
      </c>
      <c r="K44" s="19">
        <v>225.351</v>
      </c>
      <c r="M44" t="e">
        <f t="shared" si="1"/>
        <v>#VALUE!</v>
      </c>
      <c r="N44" t="e">
        <f t="shared" si="2"/>
        <v>#VALUE!</v>
      </c>
      <c r="O44" t="e">
        <f t="shared" si="3"/>
        <v>#VALUE!</v>
      </c>
      <c r="P44" t="e">
        <f t="shared" si="4"/>
        <v>#VALUE!</v>
      </c>
    </row>
    <row r="45" spans="1:16" hidden="1" x14ac:dyDescent="0.35">
      <c r="B45" t="str">
        <f t="shared" si="6"/>
        <v>Standard_D64s_v4</v>
      </c>
      <c r="D45" t="s">
        <v>1462</v>
      </c>
      <c r="E45">
        <v>64</v>
      </c>
      <c r="F45" t="s">
        <v>1414</v>
      </c>
      <c r="G45" t="s">
        <v>1449</v>
      </c>
      <c r="H45" s="19">
        <v>3004.68</v>
      </c>
      <c r="I45" s="19">
        <v>1773.0020999999999</v>
      </c>
      <c r="J45" s="19">
        <v>1141.9170999999999</v>
      </c>
      <c r="K45" s="19">
        <v>300.46800000000002</v>
      </c>
      <c r="M45" t="e">
        <f t="shared" si="1"/>
        <v>#VALUE!</v>
      </c>
      <c r="N45" t="e">
        <f t="shared" si="2"/>
        <v>#VALUE!</v>
      </c>
      <c r="O45" t="e">
        <f t="shared" si="3"/>
        <v>#VALUE!</v>
      </c>
      <c r="P45" t="e">
        <f t="shared" si="4"/>
        <v>#VALUE!</v>
      </c>
    </row>
    <row r="46" spans="1:16" hidden="1" x14ac:dyDescent="0.35">
      <c r="B46" t="str">
        <f t="shared" si="6"/>
        <v>Standard_D2_v3</v>
      </c>
      <c r="D46" t="s">
        <v>1463</v>
      </c>
      <c r="E46">
        <v>2</v>
      </c>
      <c r="F46" t="s">
        <v>1402</v>
      </c>
      <c r="G46" t="s">
        <v>1403</v>
      </c>
      <c r="H46" s="19">
        <v>92.71</v>
      </c>
      <c r="I46" s="19">
        <v>52.997999999999998</v>
      </c>
      <c r="J46" s="19">
        <v>34.142099999999999</v>
      </c>
      <c r="K46" s="19">
        <v>20.646599999999999</v>
      </c>
      <c r="M46" t="e">
        <f t="shared" si="1"/>
        <v>#VALUE!</v>
      </c>
      <c r="N46" t="e">
        <f t="shared" si="2"/>
        <v>#VALUE!</v>
      </c>
      <c r="O46" t="e">
        <f t="shared" si="3"/>
        <v>#VALUE!</v>
      </c>
      <c r="P46" t="e">
        <f t="shared" si="4"/>
        <v>#VALUE!</v>
      </c>
    </row>
    <row r="47" spans="1:16" x14ac:dyDescent="0.35">
      <c r="A47" s="18"/>
      <c r="B47" t="str">
        <f t="shared" si="6"/>
        <v>Standard_D4d_v4</v>
      </c>
      <c r="D47" t="s">
        <v>1431</v>
      </c>
      <c r="E47">
        <v>4</v>
      </c>
      <c r="F47" t="s">
        <v>1404</v>
      </c>
      <c r="G47" t="s">
        <v>1432</v>
      </c>
      <c r="H47" s="19">
        <v>221.19</v>
      </c>
      <c r="I47" s="19">
        <v>130.4145</v>
      </c>
      <c r="J47" s="19">
        <v>84.001099999999994</v>
      </c>
      <c r="K47" s="19">
        <v>22.2074</v>
      </c>
      <c r="M47" t="e">
        <f t="shared" si="1"/>
        <v>#VALUE!</v>
      </c>
      <c r="N47" t="e">
        <f t="shared" si="2"/>
        <v>#VALUE!</v>
      </c>
      <c r="O47" t="e">
        <f t="shared" si="3"/>
        <v>#VALUE!</v>
      </c>
      <c r="P47" t="e">
        <f t="shared" si="4"/>
        <v>#VALUE!</v>
      </c>
    </row>
    <row r="48" spans="1:16" hidden="1" x14ac:dyDescent="0.35">
      <c r="B48" t="str">
        <f t="shared" si="6"/>
        <v>Standard_D8_v3</v>
      </c>
      <c r="D48" t="s">
        <v>1465</v>
      </c>
      <c r="E48">
        <v>8</v>
      </c>
      <c r="F48" t="s">
        <v>1406</v>
      </c>
      <c r="G48" t="s">
        <v>1407</v>
      </c>
      <c r="H48" s="19">
        <v>370.84</v>
      </c>
      <c r="I48" s="19">
        <v>212.33510000000001</v>
      </c>
      <c r="J48" s="19">
        <v>136.6414</v>
      </c>
      <c r="K48" s="19">
        <v>82.586399999999998</v>
      </c>
      <c r="M48" t="e">
        <f t="shared" si="1"/>
        <v>#VALUE!</v>
      </c>
      <c r="N48" t="e">
        <f t="shared" si="2"/>
        <v>#VALUE!</v>
      </c>
      <c r="O48" t="e">
        <f t="shared" si="3"/>
        <v>#VALUE!</v>
      </c>
      <c r="P48" t="e">
        <f t="shared" si="4"/>
        <v>#VALUE!</v>
      </c>
    </row>
    <row r="49" spans="1:16" hidden="1" x14ac:dyDescent="0.35">
      <c r="B49" t="str">
        <f t="shared" si="6"/>
        <v>Standard_D16_v3</v>
      </c>
      <c r="D49" t="s">
        <v>1466</v>
      </c>
      <c r="E49">
        <v>16</v>
      </c>
      <c r="F49" t="s">
        <v>1408</v>
      </c>
      <c r="G49" t="s">
        <v>1409</v>
      </c>
      <c r="H49" s="19">
        <v>741.68</v>
      </c>
      <c r="I49" s="19">
        <v>424.58260000000001</v>
      </c>
      <c r="J49" s="19">
        <v>273.30470000000003</v>
      </c>
      <c r="K49" s="19">
        <v>165.172</v>
      </c>
      <c r="M49" t="e">
        <f t="shared" si="1"/>
        <v>#VALUE!</v>
      </c>
      <c r="N49" t="e">
        <f t="shared" si="2"/>
        <v>#VALUE!</v>
      </c>
      <c r="O49" t="e">
        <f t="shared" si="3"/>
        <v>#VALUE!</v>
      </c>
      <c r="P49" t="e">
        <f t="shared" si="4"/>
        <v>#VALUE!</v>
      </c>
    </row>
    <row r="50" spans="1:16" hidden="1" x14ac:dyDescent="0.35">
      <c r="B50" t="str">
        <f t="shared" si="6"/>
        <v>Standard_D32_v3</v>
      </c>
      <c r="D50" t="s">
        <v>1467</v>
      </c>
      <c r="E50">
        <v>32</v>
      </c>
      <c r="F50" t="s">
        <v>1410</v>
      </c>
      <c r="G50" t="s">
        <v>1411</v>
      </c>
      <c r="H50" s="19">
        <v>1483.36</v>
      </c>
      <c r="I50" s="19">
        <v>849.16520000000003</v>
      </c>
      <c r="J50" s="19">
        <v>546.58019999999999</v>
      </c>
      <c r="K50" s="19">
        <v>330.34399999999999</v>
      </c>
      <c r="M50" t="e">
        <f t="shared" si="1"/>
        <v>#VALUE!</v>
      </c>
      <c r="N50" t="e">
        <f t="shared" si="2"/>
        <v>#VALUE!</v>
      </c>
      <c r="O50" t="e">
        <f t="shared" si="3"/>
        <v>#VALUE!</v>
      </c>
      <c r="P50" t="e">
        <f t="shared" si="4"/>
        <v>#VALUE!</v>
      </c>
    </row>
    <row r="51" spans="1:16" hidden="1" x14ac:dyDescent="0.35">
      <c r="B51" t="str">
        <f t="shared" si="6"/>
        <v>Standard_D48_v3</v>
      </c>
      <c r="D51" t="s">
        <v>1468</v>
      </c>
      <c r="E51">
        <v>48</v>
      </c>
      <c r="F51" t="s">
        <v>1412</v>
      </c>
      <c r="G51" t="s">
        <v>1413</v>
      </c>
      <c r="H51" s="19">
        <v>2225.04</v>
      </c>
      <c r="I51" s="19">
        <v>1282.9166</v>
      </c>
      <c r="J51" s="19">
        <v>834.39</v>
      </c>
      <c r="K51" s="19">
        <v>495.51670000000001</v>
      </c>
      <c r="M51" t="e">
        <f t="shared" si="1"/>
        <v>#VALUE!</v>
      </c>
      <c r="N51" t="e">
        <f t="shared" si="2"/>
        <v>#VALUE!</v>
      </c>
      <c r="O51" t="e">
        <f t="shared" si="3"/>
        <v>#VALUE!</v>
      </c>
      <c r="P51" t="e">
        <f t="shared" si="4"/>
        <v>#VALUE!</v>
      </c>
    </row>
    <row r="52" spans="1:16" hidden="1" x14ac:dyDescent="0.35">
      <c r="B52" t="str">
        <f t="shared" si="6"/>
        <v>Standard_D64_v3</v>
      </c>
      <c r="D52" t="s">
        <v>1469</v>
      </c>
      <c r="E52">
        <v>64</v>
      </c>
      <c r="F52" t="s">
        <v>1414</v>
      </c>
      <c r="G52" t="s">
        <v>1415</v>
      </c>
      <c r="H52" s="19">
        <v>2966.72</v>
      </c>
      <c r="I52" s="19">
        <v>1698.4179999999999</v>
      </c>
      <c r="J52" s="19">
        <v>1093.1968999999999</v>
      </c>
      <c r="K52" s="19">
        <v>660.68870000000004</v>
      </c>
      <c r="M52" t="e">
        <f t="shared" si="1"/>
        <v>#VALUE!</v>
      </c>
      <c r="N52" t="e">
        <f t="shared" si="2"/>
        <v>#VALUE!</v>
      </c>
      <c r="O52" t="e">
        <f t="shared" si="3"/>
        <v>#VALUE!</v>
      </c>
      <c r="P52" t="e">
        <f t="shared" si="4"/>
        <v>#VALUE!</v>
      </c>
    </row>
    <row r="53" spans="1:16" hidden="1" x14ac:dyDescent="0.35">
      <c r="B53" t="str">
        <f t="shared" si="6"/>
        <v>Standard_D2s_v3</v>
      </c>
      <c r="D53" t="s">
        <v>1533</v>
      </c>
      <c r="E53">
        <v>2</v>
      </c>
      <c r="F53" t="s">
        <v>1402</v>
      </c>
      <c r="G53" t="s">
        <v>1404</v>
      </c>
      <c r="H53" s="19">
        <v>92.71</v>
      </c>
      <c r="I53" s="19">
        <v>52.997999999999998</v>
      </c>
      <c r="J53" s="19">
        <v>34.142099999999999</v>
      </c>
      <c r="K53" s="19">
        <v>20.646599999999999</v>
      </c>
      <c r="M53" t="e">
        <f t="shared" si="1"/>
        <v>#VALUE!</v>
      </c>
      <c r="N53" t="e">
        <f t="shared" si="2"/>
        <v>#VALUE!</v>
      </c>
      <c r="O53" t="e">
        <f t="shared" si="3"/>
        <v>#VALUE!</v>
      </c>
      <c r="P53" t="e">
        <f t="shared" si="4"/>
        <v>#VALUE!</v>
      </c>
    </row>
    <row r="54" spans="1:16" x14ac:dyDescent="0.35">
      <c r="A54" s="18"/>
      <c r="B54" t="str">
        <f t="shared" si="6"/>
        <v>Standard_D4ds_v4</v>
      </c>
      <c r="D54" t="s">
        <v>1442</v>
      </c>
      <c r="E54">
        <v>4</v>
      </c>
      <c r="F54" t="s">
        <v>1404</v>
      </c>
      <c r="G54" t="s">
        <v>1432</v>
      </c>
      <c r="H54" s="19">
        <v>221.19</v>
      </c>
      <c r="I54" s="19">
        <v>130.4145</v>
      </c>
      <c r="J54" s="19">
        <v>84.001099999999994</v>
      </c>
      <c r="K54" s="19">
        <v>22.2074</v>
      </c>
      <c r="M54" t="e">
        <f t="shared" si="1"/>
        <v>#VALUE!</v>
      </c>
      <c r="N54" t="e">
        <f t="shared" si="2"/>
        <v>#VALUE!</v>
      </c>
      <c r="O54" t="e">
        <f t="shared" si="3"/>
        <v>#VALUE!</v>
      </c>
      <c r="P54" t="e">
        <f t="shared" si="4"/>
        <v>#VALUE!</v>
      </c>
    </row>
    <row r="55" spans="1:16" hidden="1" x14ac:dyDescent="0.35">
      <c r="B55" t="str">
        <f t="shared" si="6"/>
        <v>Standard_D8s_v3</v>
      </c>
      <c r="D55" t="s">
        <v>1535</v>
      </c>
      <c r="E55">
        <v>8</v>
      </c>
      <c r="F55" t="s">
        <v>1406</v>
      </c>
      <c r="G55" t="s">
        <v>1408</v>
      </c>
      <c r="H55" s="19">
        <v>370.84</v>
      </c>
      <c r="I55" s="19">
        <v>212.33510000000001</v>
      </c>
      <c r="J55" s="19">
        <v>136.6414</v>
      </c>
      <c r="K55" s="19">
        <v>82.586399999999998</v>
      </c>
      <c r="M55" t="e">
        <f t="shared" si="1"/>
        <v>#VALUE!</v>
      </c>
      <c r="N55" t="e">
        <f t="shared" si="2"/>
        <v>#VALUE!</v>
      </c>
      <c r="O55" t="e">
        <f t="shared" si="3"/>
        <v>#VALUE!</v>
      </c>
      <c r="P55" t="e">
        <f t="shared" si="4"/>
        <v>#VALUE!</v>
      </c>
    </row>
    <row r="56" spans="1:16" hidden="1" x14ac:dyDescent="0.35">
      <c r="B56" t="str">
        <f t="shared" si="6"/>
        <v>Standard_D16s_v3</v>
      </c>
      <c r="D56" t="s">
        <v>1536</v>
      </c>
      <c r="E56">
        <v>16</v>
      </c>
      <c r="F56" t="s">
        <v>1408</v>
      </c>
      <c r="G56" t="s">
        <v>1410</v>
      </c>
      <c r="H56" s="19">
        <v>741.68</v>
      </c>
      <c r="I56" s="19">
        <v>424.58260000000001</v>
      </c>
      <c r="J56" s="19">
        <v>273.30470000000003</v>
      </c>
      <c r="K56" s="19">
        <v>165.172</v>
      </c>
      <c r="M56" t="e">
        <f t="shared" si="1"/>
        <v>#VALUE!</v>
      </c>
      <c r="N56" t="e">
        <f t="shared" si="2"/>
        <v>#VALUE!</v>
      </c>
      <c r="O56" t="e">
        <f t="shared" si="3"/>
        <v>#VALUE!</v>
      </c>
      <c r="P56" t="e">
        <f t="shared" si="4"/>
        <v>#VALUE!</v>
      </c>
    </row>
    <row r="57" spans="1:16" hidden="1" x14ac:dyDescent="0.35">
      <c r="B57" t="str">
        <f t="shared" si="6"/>
        <v>Standard_D32s_v3</v>
      </c>
      <c r="D57" t="s">
        <v>1537</v>
      </c>
      <c r="E57">
        <v>32</v>
      </c>
      <c r="F57" t="s">
        <v>1410</v>
      </c>
      <c r="G57" t="s">
        <v>1414</v>
      </c>
      <c r="H57" s="19">
        <v>1483.36</v>
      </c>
      <c r="I57" s="19">
        <v>849.16520000000003</v>
      </c>
      <c r="J57" s="19">
        <v>546.58019999999999</v>
      </c>
      <c r="K57" s="19">
        <v>330.34399999999999</v>
      </c>
      <c r="M57" t="e">
        <f t="shared" si="1"/>
        <v>#VALUE!</v>
      </c>
      <c r="N57" t="e">
        <f t="shared" si="2"/>
        <v>#VALUE!</v>
      </c>
      <c r="O57" t="e">
        <f t="shared" si="3"/>
        <v>#VALUE!</v>
      </c>
      <c r="P57" t="e">
        <f t="shared" si="4"/>
        <v>#VALUE!</v>
      </c>
    </row>
    <row r="58" spans="1:16" hidden="1" x14ac:dyDescent="0.35">
      <c r="B58" t="str">
        <f t="shared" si="6"/>
        <v>Standard_D48s_v3</v>
      </c>
      <c r="D58" t="s">
        <v>1538</v>
      </c>
      <c r="E58">
        <v>48</v>
      </c>
      <c r="F58" t="s">
        <v>1412</v>
      </c>
      <c r="G58" t="s">
        <v>1416</v>
      </c>
      <c r="H58" s="19">
        <v>2225.04</v>
      </c>
      <c r="I58" s="19">
        <v>1282.9166</v>
      </c>
      <c r="J58" s="19">
        <v>834.39</v>
      </c>
      <c r="K58" s="19">
        <v>495.51670000000001</v>
      </c>
      <c r="M58" t="e">
        <f t="shared" si="1"/>
        <v>#VALUE!</v>
      </c>
      <c r="N58" t="e">
        <f t="shared" si="2"/>
        <v>#VALUE!</v>
      </c>
      <c r="O58" t="e">
        <f t="shared" si="3"/>
        <v>#VALUE!</v>
      </c>
      <c r="P58" t="e">
        <f t="shared" si="4"/>
        <v>#VALUE!</v>
      </c>
    </row>
    <row r="59" spans="1:16" hidden="1" x14ac:dyDescent="0.35">
      <c r="B59" t="str">
        <f t="shared" si="6"/>
        <v>Standard_D64s_v3</v>
      </c>
      <c r="D59" t="s">
        <v>1539</v>
      </c>
      <c r="E59">
        <v>64</v>
      </c>
      <c r="F59" t="s">
        <v>1414</v>
      </c>
      <c r="G59" t="s">
        <v>1427</v>
      </c>
      <c r="H59" s="19">
        <v>2966.72</v>
      </c>
      <c r="I59" s="19">
        <v>1698.4179999999999</v>
      </c>
      <c r="J59" s="19">
        <v>1093.1968999999999</v>
      </c>
      <c r="K59" s="19">
        <v>660.68870000000004</v>
      </c>
      <c r="M59" t="e">
        <f t="shared" si="1"/>
        <v>#VALUE!</v>
      </c>
      <c r="N59" t="e">
        <f t="shared" si="2"/>
        <v>#VALUE!</v>
      </c>
      <c r="O59" t="e">
        <f t="shared" si="3"/>
        <v>#VALUE!</v>
      </c>
      <c r="P59" t="e">
        <f t="shared" si="4"/>
        <v>#VALUE!</v>
      </c>
    </row>
    <row r="60" spans="1:16" hidden="1" x14ac:dyDescent="0.35">
      <c r="B60" t="str">
        <f t="shared" si="6"/>
        <v>Standard_D1_v2</v>
      </c>
      <c r="D60" t="s">
        <v>1540</v>
      </c>
      <c r="E60">
        <v>1</v>
      </c>
      <c r="F60" t="s">
        <v>1541</v>
      </c>
      <c r="G60" t="s">
        <v>1403</v>
      </c>
      <c r="H60" s="19">
        <v>55.991</v>
      </c>
      <c r="I60" s="19">
        <v>30.163599999999999</v>
      </c>
      <c r="J60" s="19">
        <v>19.775700000000001</v>
      </c>
      <c r="K60" s="19">
        <v>11.2545</v>
      </c>
      <c r="M60" t="e">
        <f t="shared" si="1"/>
        <v>#VALUE!</v>
      </c>
      <c r="N60" t="e">
        <f t="shared" si="2"/>
        <v>#VALUE!</v>
      </c>
      <c r="O60" t="e">
        <f t="shared" si="3"/>
        <v>#VALUE!</v>
      </c>
      <c r="P60" t="e">
        <f t="shared" si="4"/>
        <v>#VALUE!</v>
      </c>
    </row>
    <row r="61" spans="1:16" hidden="1" x14ac:dyDescent="0.35">
      <c r="B61" t="str">
        <f t="shared" si="6"/>
        <v>Standard_D2_v2</v>
      </c>
      <c r="D61" t="s">
        <v>1543</v>
      </c>
      <c r="E61">
        <v>2</v>
      </c>
      <c r="F61" t="s">
        <v>1544</v>
      </c>
      <c r="G61" t="s">
        <v>1405</v>
      </c>
      <c r="H61" s="19">
        <v>111.69</v>
      </c>
      <c r="I61" s="19">
        <v>60.4148</v>
      </c>
      <c r="J61" s="19">
        <v>39.529499999999999</v>
      </c>
      <c r="K61" s="19">
        <v>22.4497</v>
      </c>
      <c r="M61" t="e">
        <f t="shared" si="1"/>
        <v>#VALUE!</v>
      </c>
      <c r="N61" t="e">
        <f t="shared" si="2"/>
        <v>#VALUE!</v>
      </c>
      <c r="O61" t="e">
        <f t="shared" si="3"/>
        <v>#VALUE!</v>
      </c>
      <c r="P61" t="e">
        <f t="shared" si="4"/>
        <v>#VALUE!</v>
      </c>
    </row>
    <row r="62" spans="1:16" x14ac:dyDescent="0.35">
      <c r="B62" t="str">
        <f t="shared" si="6"/>
        <v>Standard_D3_v2</v>
      </c>
      <c r="D62" t="s">
        <v>1546</v>
      </c>
      <c r="E62">
        <v>4</v>
      </c>
      <c r="F62" t="s">
        <v>1547</v>
      </c>
      <c r="G62" t="s">
        <v>1407</v>
      </c>
      <c r="H62" s="19">
        <v>224.11</v>
      </c>
      <c r="I62" s="19">
        <v>120.8369</v>
      </c>
      <c r="J62" s="19">
        <v>79.058999999999997</v>
      </c>
      <c r="K62" s="19">
        <v>45.046199999999999</v>
      </c>
      <c r="M62" t="e">
        <f t="shared" si="1"/>
        <v>#VALUE!</v>
      </c>
      <c r="N62" t="e">
        <f t="shared" si="2"/>
        <v>#VALUE!</v>
      </c>
      <c r="O62" t="e">
        <f t="shared" si="3"/>
        <v>#VALUE!</v>
      </c>
      <c r="P62" t="e">
        <f t="shared" si="4"/>
        <v>#VALUE!</v>
      </c>
    </row>
    <row r="63" spans="1:16" hidden="1" x14ac:dyDescent="0.35">
      <c r="B63" t="str">
        <f t="shared" si="6"/>
        <v>Standard_D4_v2</v>
      </c>
      <c r="D63" t="s">
        <v>1549</v>
      </c>
      <c r="E63">
        <v>8</v>
      </c>
      <c r="F63" t="s">
        <v>1550</v>
      </c>
      <c r="G63" t="s">
        <v>1409</v>
      </c>
      <c r="H63" s="19">
        <v>448.22</v>
      </c>
      <c r="I63" s="19">
        <v>242.49870000000001</v>
      </c>
      <c r="J63" s="19">
        <v>157.2201</v>
      </c>
      <c r="K63" s="19">
        <v>90.092299999999994</v>
      </c>
      <c r="M63" t="e">
        <f t="shared" si="1"/>
        <v>#VALUE!</v>
      </c>
      <c r="N63" t="e">
        <f t="shared" si="2"/>
        <v>#VALUE!</v>
      </c>
      <c r="O63" t="e">
        <f t="shared" si="3"/>
        <v>#VALUE!</v>
      </c>
      <c r="P63" t="e">
        <f t="shared" si="4"/>
        <v>#VALUE!</v>
      </c>
    </row>
    <row r="64" spans="1:16" hidden="1" x14ac:dyDescent="0.35">
      <c r="B64" t="str">
        <f t="shared" si="6"/>
        <v>Standard_D5_v2</v>
      </c>
      <c r="D64" t="s">
        <v>1552</v>
      </c>
      <c r="E64">
        <v>16</v>
      </c>
      <c r="F64" t="s">
        <v>1553</v>
      </c>
      <c r="G64" t="s">
        <v>1411</v>
      </c>
      <c r="H64" s="19">
        <v>895.71</v>
      </c>
      <c r="I64" s="19">
        <v>485.08499999999998</v>
      </c>
      <c r="J64" s="19">
        <v>314.44749999999999</v>
      </c>
      <c r="K64" s="19">
        <v>180.0378</v>
      </c>
      <c r="M64" t="e">
        <f t="shared" si="1"/>
        <v>#VALUE!</v>
      </c>
      <c r="N64" t="e">
        <f t="shared" si="2"/>
        <v>#VALUE!</v>
      </c>
      <c r="O64" t="e">
        <f t="shared" si="3"/>
        <v>#VALUE!</v>
      </c>
      <c r="P64" t="e">
        <f t="shared" si="4"/>
        <v>#VALUE!</v>
      </c>
    </row>
    <row r="65" spans="2:16" hidden="1" x14ac:dyDescent="0.35">
      <c r="B65" t="str">
        <f t="shared" si="6"/>
        <v>Standard_DS1_v2</v>
      </c>
      <c r="D65" t="s">
        <v>1555</v>
      </c>
      <c r="E65">
        <v>1</v>
      </c>
      <c r="F65" t="s">
        <v>1541</v>
      </c>
      <c r="G65" t="s">
        <v>1544</v>
      </c>
      <c r="H65" s="19">
        <v>55.991</v>
      </c>
      <c r="I65" s="19">
        <v>30.163599999999999</v>
      </c>
      <c r="J65" s="19">
        <v>19.775700000000001</v>
      </c>
      <c r="K65" s="19">
        <v>11.2545</v>
      </c>
      <c r="M65" t="e">
        <f t="shared" si="1"/>
        <v>#VALUE!</v>
      </c>
      <c r="N65" t="e">
        <f t="shared" si="2"/>
        <v>#VALUE!</v>
      </c>
      <c r="O65" t="e">
        <f t="shared" si="3"/>
        <v>#VALUE!</v>
      </c>
      <c r="P65" t="e">
        <f t="shared" si="4"/>
        <v>#VALUE!</v>
      </c>
    </row>
    <row r="66" spans="2:16" hidden="1" x14ac:dyDescent="0.35">
      <c r="B66" t="str">
        <f t="shared" si="6"/>
        <v>Standard_DS2_v2</v>
      </c>
      <c r="D66" t="s">
        <v>1556</v>
      </c>
      <c r="E66">
        <v>2</v>
      </c>
      <c r="F66" t="s">
        <v>1544</v>
      </c>
      <c r="G66" t="s">
        <v>1547</v>
      </c>
      <c r="H66" s="19">
        <v>111.69</v>
      </c>
      <c r="I66" s="19">
        <v>60.4148</v>
      </c>
      <c r="J66" s="19">
        <v>39.529499999999999</v>
      </c>
      <c r="K66" s="19">
        <v>22.4497</v>
      </c>
      <c r="M66" t="e">
        <f t="shared" si="1"/>
        <v>#VALUE!</v>
      </c>
      <c r="N66" t="e">
        <f t="shared" si="2"/>
        <v>#VALUE!</v>
      </c>
      <c r="O66" t="e">
        <f t="shared" si="3"/>
        <v>#VALUE!</v>
      </c>
      <c r="P66" t="e">
        <f t="shared" si="4"/>
        <v>#VALUE!</v>
      </c>
    </row>
    <row r="67" spans="2:16" x14ac:dyDescent="0.35">
      <c r="B67" t="str">
        <f t="shared" si="6"/>
        <v>Standard_DS3_v2</v>
      </c>
      <c r="D67" t="s">
        <v>1557</v>
      </c>
      <c r="E67">
        <v>4</v>
      </c>
      <c r="F67" t="s">
        <v>1547</v>
      </c>
      <c r="G67" t="s">
        <v>1550</v>
      </c>
      <c r="H67" s="19">
        <v>224.11</v>
      </c>
      <c r="I67" s="19">
        <v>120.8369</v>
      </c>
      <c r="J67" s="19">
        <v>79.058999999999997</v>
      </c>
      <c r="K67" s="19">
        <v>45.046199999999999</v>
      </c>
      <c r="M67" t="e">
        <f t="shared" ref="M67:M130" si="7">REPLACE(REPLACE(H67,1,2,""),FIND("/",REPLACE(H67,1,2,""),1),13,"")</f>
        <v>#VALUE!</v>
      </c>
      <c r="N67" t="e">
        <f t="shared" ref="N67:N130" si="8">REPLACE(REPLACE(I67,1,2,""),FIND("/",REPLACE(I67,1,2,""),1),13,"")</f>
        <v>#VALUE!</v>
      </c>
      <c r="O67" t="e">
        <f t="shared" ref="O67:O130" si="9">REPLACE(REPLACE(J67,1,2,""),FIND("/",REPLACE(J67,1,2,""),1),13,"")</f>
        <v>#VALUE!</v>
      </c>
      <c r="P67" t="e">
        <f t="shared" ref="P67:P130" si="10">REPLACE(REPLACE(K67,1,2,""),FIND("/",REPLACE(K67,1,2,""),1),13,"")</f>
        <v>#VALUE!</v>
      </c>
    </row>
    <row r="68" spans="2:16" hidden="1" x14ac:dyDescent="0.35">
      <c r="B68" t="str">
        <f t="shared" ref="B68:B130" si="11">IFERROR(_xlfn.CONCAT("Standard_",REPLACE(D68,FIND(" ",D68,1),1,"_")),_xlfn.CONCAT("Standard_",D68))</f>
        <v>Standard_DS4_v2</v>
      </c>
      <c r="D68" t="s">
        <v>1558</v>
      </c>
      <c r="E68">
        <v>8</v>
      </c>
      <c r="F68" t="s">
        <v>1550</v>
      </c>
      <c r="G68" t="s">
        <v>1553</v>
      </c>
      <c r="H68" s="19">
        <v>448.22</v>
      </c>
      <c r="I68" s="19">
        <v>242.49870000000001</v>
      </c>
      <c r="J68" s="19">
        <v>157.2201</v>
      </c>
      <c r="K68" s="19">
        <v>90.092299999999994</v>
      </c>
      <c r="M68" t="e">
        <f t="shared" si="7"/>
        <v>#VALUE!</v>
      </c>
      <c r="N68" t="e">
        <f t="shared" si="8"/>
        <v>#VALUE!</v>
      </c>
      <c r="O68" t="e">
        <f t="shared" si="9"/>
        <v>#VALUE!</v>
      </c>
      <c r="P68" t="e">
        <f t="shared" si="10"/>
        <v>#VALUE!</v>
      </c>
    </row>
    <row r="69" spans="2:16" hidden="1" x14ac:dyDescent="0.35">
      <c r="B69" t="str">
        <f t="shared" si="11"/>
        <v>Standard_DS5_v2</v>
      </c>
      <c r="D69" t="s">
        <v>1559</v>
      </c>
      <c r="E69">
        <v>16</v>
      </c>
      <c r="F69" t="s">
        <v>1553</v>
      </c>
      <c r="G69" t="s">
        <v>1560</v>
      </c>
      <c r="H69" s="19">
        <v>895.71</v>
      </c>
      <c r="I69" s="19">
        <v>485.08499999999998</v>
      </c>
      <c r="J69" s="19">
        <v>314.44749999999999</v>
      </c>
      <c r="K69" s="19">
        <v>180.0378</v>
      </c>
      <c r="M69" t="e">
        <f t="shared" si="7"/>
        <v>#VALUE!</v>
      </c>
      <c r="N69" t="e">
        <f t="shared" si="8"/>
        <v>#VALUE!</v>
      </c>
      <c r="O69" t="e">
        <f t="shared" si="9"/>
        <v>#VALUE!</v>
      </c>
      <c r="P69" t="e">
        <f t="shared" si="10"/>
        <v>#VALUE!</v>
      </c>
    </row>
    <row r="70" spans="2:16" hidden="1" x14ac:dyDescent="0.35">
      <c r="B70" t="str">
        <f t="shared" si="11"/>
        <v>Standard_F2s_v2</v>
      </c>
      <c r="D70" t="s">
        <v>1561</v>
      </c>
      <c r="E70">
        <v>2</v>
      </c>
      <c r="F70" t="s">
        <v>1472</v>
      </c>
      <c r="G70" t="s">
        <v>1404</v>
      </c>
      <c r="H70" s="19">
        <v>83.22</v>
      </c>
      <c r="I70" s="19">
        <v>48.917299999999997</v>
      </c>
      <c r="J70" s="19">
        <v>30.331499999999998</v>
      </c>
      <c r="K70" s="19">
        <v>19.3567</v>
      </c>
      <c r="M70" t="e">
        <f t="shared" si="7"/>
        <v>#VALUE!</v>
      </c>
      <c r="N70" t="e">
        <f t="shared" si="8"/>
        <v>#VALUE!</v>
      </c>
      <c r="O70" t="e">
        <f t="shared" si="9"/>
        <v>#VALUE!</v>
      </c>
      <c r="P70" t="e">
        <f t="shared" si="10"/>
        <v>#VALUE!</v>
      </c>
    </row>
    <row r="71" spans="2:16" hidden="1" x14ac:dyDescent="0.35">
      <c r="B71" t="str">
        <f t="shared" si="11"/>
        <v>Standard_F4s_v2</v>
      </c>
      <c r="D71" t="s">
        <v>1563</v>
      </c>
      <c r="E71">
        <v>4</v>
      </c>
      <c r="F71" t="s">
        <v>1402</v>
      </c>
      <c r="G71" t="s">
        <v>1406</v>
      </c>
      <c r="H71" s="19">
        <v>166.44</v>
      </c>
      <c r="I71" s="19">
        <v>97.834599999999995</v>
      </c>
      <c r="J71" s="19">
        <v>60.641100000000002</v>
      </c>
      <c r="K71" s="19">
        <v>38.714100000000002</v>
      </c>
      <c r="M71" t="e">
        <f t="shared" si="7"/>
        <v>#VALUE!</v>
      </c>
      <c r="N71" t="e">
        <f t="shared" si="8"/>
        <v>#VALUE!</v>
      </c>
      <c r="O71" t="e">
        <f t="shared" si="9"/>
        <v>#VALUE!</v>
      </c>
      <c r="P71" t="e">
        <f t="shared" si="10"/>
        <v>#VALUE!</v>
      </c>
    </row>
    <row r="72" spans="2:16" hidden="1" x14ac:dyDescent="0.35">
      <c r="B72" t="str">
        <f t="shared" si="11"/>
        <v>Standard_F8s_v2</v>
      </c>
      <c r="D72" t="s">
        <v>1565</v>
      </c>
      <c r="E72">
        <v>8</v>
      </c>
      <c r="F72" t="s">
        <v>1404</v>
      </c>
      <c r="G72" t="s">
        <v>1408</v>
      </c>
      <c r="H72" s="19">
        <v>332.88</v>
      </c>
      <c r="I72" s="19">
        <v>195.50129999999999</v>
      </c>
      <c r="J72" s="19">
        <v>121.30410000000001</v>
      </c>
      <c r="K72" s="19">
        <v>77.428200000000004</v>
      </c>
      <c r="M72" t="e">
        <f t="shared" si="7"/>
        <v>#VALUE!</v>
      </c>
      <c r="N72" t="e">
        <f t="shared" si="8"/>
        <v>#VALUE!</v>
      </c>
      <c r="O72" t="e">
        <f t="shared" si="9"/>
        <v>#VALUE!</v>
      </c>
      <c r="P72" t="e">
        <f t="shared" si="10"/>
        <v>#VALUE!</v>
      </c>
    </row>
    <row r="73" spans="2:16" hidden="1" x14ac:dyDescent="0.35">
      <c r="B73" t="str">
        <f t="shared" si="11"/>
        <v>Standard_F16s_v2</v>
      </c>
      <c r="D73" t="s">
        <v>1567</v>
      </c>
      <c r="E73">
        <v>16</v>
      </c>
      <c r="F73" t="s">
        <v>1406</v>
      </c>
      <c r="G73" t="s">
        <v>1410</v>
      </c>
      <c r="H73" s="19">
        <v>665.03</v>
      </c>
      <c r="I73" s="19">
        <v>391.16320000000002</v>
      </c>
      <c r="J73" s="19">
        <v>242.60820000000001</v>
      </c>
      <c r="K73" s="19">
        <v>154.68629999999999</v>
      </c>
      <c r="M73" t="e">
        <f t="shared" si="7"/>
        <v>#VALUE!</v>
      </c>
      <c r="N73" t="e">
        <f t="shared" si="8"/>
        <v>#VALUE!</v>
      </c>
      <c r="O73" t="e">
        <f t="shared" si="9"/>
        <v>#VALUE!</v>
      </c>
      <c r="P73" t="e">
        <f t="shared" si="10"/>
        <v>#VALUE!</v>
      </c>
    </row>
    <row r="74" spans="2:16" hidden="1" x14ac:dyDescent="0.35">
      <c r="B74" t="str">
        <f t="shared" si="11"/>
        <v>Standard_F32s_v2</v>
      </c>
      <c r="D74" t="s">
        <v>1569</v>
      </c>
      <c r="E74">
        <v>32</v>
      </c>
      <c r="F74" t="s">
        <v>1408</v>
      </c>
      <c r="G74" t="s">
        <v>1414</v>
      </c>
      <c r="H74" s="19">
        <v>1330.06</v>
      </c>
      <c r="I74" s="19">
        <v>782.33370000000002</v>
      </c>
      <c r="J74" s="19">
        <v>485.22370000000001</v>
      </c>
      <c r="K74" s="19">
        <v>309.37189999999998</v>
      </c>
      <c r="M74" t="e">
        <f t="shared" si="7"/>
        <v>#VALUE!</v>
      </c>
      <c r="N74" t="e">
        <f t="shared" si="8"/>
        <v>#VALUE!</v>
      </c>
      <c r="O74" t="e">
        <f t="shared" si="9"/>
        <v>#VALUE!</v>
      </c>
      <c r="P74" t="e">
        <f t="shared" si="10"/>
        <v>#VALUE!</v>
      </c>
    </row>
    <row r="75" spans="2:16" hidden="1" x14ac:dyDescent="0.35">
      <c r="B75" t="str">
        <f t="shared" si="11"/>
        <v>Standard_F48s_v2</v>
      </c>
      <c r="D75" t="s">
        <v>1571</v>
      </c>
      <c r="E75">
        <v>48</v>
      </c>
      <c r="F75" t="s">
        <v>1487</v>
      </c>
      <c r="G75" t="s">
        <v>1416</v>
      </c>
      <c r="H75" s="19">
        <v>1995.82</v>
      </c>
      <c r="I75" s="19">
        <v>1181.9138</v>
      </c>
      <c r="J75" s="19">
        <v>719.99900000000002</v>
      </c>
      <c r="K75" s="19">
        <v>464.22750000000002</v>
      </c>
      <c r="M75" t="e">
        <f t="shared" si="7"/>
        <v>#VALUE!</v>
      </c>
      <c r="N75" t="e">
        <f t="shared" si="8"/>
        <v>#VALUE!</v>
      </c>
      <c r="O75" t="e">
        <f t="shared" si="9"/>
        <v>#VALUE!</v>
      </c>
      <c r="P75" t="e">
        <f t="shared" si="10"/>
        <v>#VALUE!</v>
      </c>
    </row>
    <row r="76" spans="2:16" hidden="1" x14ac:dyDescent="0.35">
      <c r="B76" t="str">
        <f t="shared" si="11"/>
        <v>Standard_F64s_v2</v>
      </c>
      <c r="D76" t="s">
        <v>1573</v>
      </c>
      <c r="E76">
        <v>64</v>
      </c>
      <c r="F76" t="s">
        <v>1410</v>
      </c>
      <c r="G76" t="s">
        <v>1427</v>
      </c>
      <c r="H76" s="19">
        <v>2660.85</v>
      </c>
      <c r="I76" s="19">
        <v>1564.6674</v>
      </c>
      <c r="J76" s="19">
        <v>970.44740000000002</v>
      </c>
      <c r="K76" s="19">
        <v>618.91380000000004</v>
      </c>
      <c r="M76" t="e">
        <f t="shared" si="7"/>
        <v>#VALUE!</v>
      </c>
      <c r="N76" t="e">
        <f t="shared" si="8"/>
        <v>#VALUE!</v>
      </c>
      <c r="O76" t="e">
        <f t="shared" si="9"/>
        <v>#VALUE!</v>
      </c>
      <c r="P76" t="e">
        <f t="shared" si="10"/>
        <v>#VALUE!</v>
      </c>
    </row>
    <row r="77" spans="2:16" hidden="1" x14ac:dyDescent="0.35">
      <c r="B77" t="str">
        <f t="shared" si="11"/>
        <v>Standard_F72s_v2</v>
      </c>
      <c r="D77" t="s">
        <v>1575</v>
      </c>
      <c r="E77">
        <v>72</v>
      </c>
      <c r="F77" t="s">
        <v>1576</v>
      </c>
      <c r="G77" t="s">
        <v>1577</v>
      </c>
      <c r="H77" s="19">
        <v>2993</v>
      </c>
      <c r="I77" s="19">
        <v>1760.249</v>
      </c>
      <c r="J77" s="19">
        <v>1091.7807</v>
      </c>
      <c r="K77" s="19">
        <v>696.17179999999996</v>
      </c>
      <c r="M77" t="e">
        <f t="shared" si="7"/>
        <v>#VALUE!</v>
      </c>
      <c r="N77" t="e">
        <f t="shared" si="8"/>
        <v>#VALUE!</v>
      </c>
      <c r="O77" t="e">
        <f t="shared" si="9"/>
        <v>#VALUE!</v>
      </c>
      <c r="P77" t="e">
        <f t="shared" si="10"/>
        <v>#VALUE!</v>
      </c>
    </row>
    <row r="78" spans="2:16" hidden="1" x14ac:dyDescent="0.35">
      <c r="B78" t="str">
        <f t="shared" si="11"/>
        <v>Standard_F1</v>
      </c>
      <c r="D78" t="s">
        <v>1579</v>
      </c>
      <c r="E78">
        <v>1</v>
      </c>
      <c r="F78" t="s">
        <v>1475</v>
      </c>
      <c r="G78" t="s">
        <v>1404</v>
      </c>
      <c r="H78" s="19">
        <v>48.691000000000003</v>
      </c>
      <c r="I78" s="19">
        <v>30.251200000000001</v>
      </c>
      <c r="J78" s="19">
        <v>18.9727</v>
      </c>
      <c r="K78" s="19">
        <v>12.674300000000001</v>
      </c>
      <c r="M78" t="e">
        <f t="shared" si="7"/>
        <v>#VALUE!</v>
      </c>
      <c r="N78" t="e">
        <f t="shared" si="8"/>
        <v>#VALUE!</v>
      </c>
      <c r="O78" t="e">
        <f t="shared" si="9"/>
        <v>#VALUE!</v>
      </c>
      <c r="P78" t="e">
        <f t="shared" si="10"/>
        <v>#VALUE!</v>
      </c>
    </row>
    <row r="79" spans="2:16" hidden="1" x14ac:dyDescent="0.35">
      <c r="B79" t="str">
        <f t="shared" si="11"/>
        <v>Standard_F2</v>
      </c>
      <c r="D79" t="s">
        <v>1581</v>
      </c>
      <c r="E79">
        <v>2</v>
      </c>
      <c r="F79" t="s">
        <v>1472</v>
      </c>
      <c r="G79" t="s">
        <v>1406</v>
      </c>
      <c r="H79" s="19">
        <v>97.09</v>
      </c>
      <c r="I79" s="19">
        <v>60.502400000000002</v>
      </c>
      <c r="J79" s="19">
        <v>37.974600000000002</v>
      </c>
      <c r="K79" s="19">
        <v>25.272600000000001</v>
      </c>
      <c r="M79" t="e">
        <f t="shared" si="7"/>
        <v>#VALUE!</v>
      </c>
      <c r="N79" t="e">
        <f t="shared" si="8"/>
        <v>#VALUE!</v>
      </c>
      <c r="O79" t="e">
        <f t="shared" si="9"/>
        <v>#VALUE!</v>
      </c>
      <c r="P79" t="e">
        <f t="shared" si="10"/>
        <v>#VALUE!</v>
      </c>
    </row>
    <row r="80" spans="2:16" hidden="1" x14ac:dyDescent="0.35">
      <c r="B80" t="str">
        <f t="shared" si="11"/>
        <v>Standard_F4</v>
      </c>
      <c r="D80" t="s">
        <v>1583</v>
      </c>
      <c r="E80">
        <v>4</v>
      </c>
      <c r="F80" t="s">
        <v>1402</v>
      </c>
      <c r="G80" t="s">
        <v>1408</v>
      </c>
      <c r="H80" s="19">
        <v>194.91</v>
      </c>
      <c r="I80" s="19">
        <v>122.0852</v>
      </c>
      <c r="J80" s="19">
        <v>76.890900000000002</v>
      </c>
      <c r="K80" s="19">
        <v>50.734999999999999</v>
      </c>
      <c r="M80" t="e">
        <f t="shared" si="7"/>
        <v>#VALUE!</v>
      </c>
      <c r="N80" t="e">
        <f t="shared" si="8"/>
        <v>#VALUE!</v>
      </c>
      <c r="O80" t="e">
        <f t="shared" si="9"/>
        <v>#VALUE!</v>
      </c>
      <c r="P80" t="e">
        <f t="shared" si="10"/>
        <v>#VALUE!</v>
      </c>
    </row>
    <row r="81" spans="2:16" hidden="1" x14ac:dyDescent="0.35">
      <c r="B81" t="str">
        <f t="shared" si="11"/>
        <v>Standard_F8</v>
      </c>
      <c r="D81" t="s">
        <v>1585</v>
      </c>
      <c r="E81">
        <v>8</v>
      </c>
      <c r="F81" t="s">
        <v>1404</v>
      </c>
      <c r="G81" t="s">
        <v>1410</v>
      </c>
      <c r="H81" s="19">
        <v>389.09</v>
      </c>
      <c r="I81" s="19">
        <v>242.33080000000001</v>
      </c>
      <c r="J81" s="19">
        <v>153.80369999999999</v>
      </c>
      <c r="K81" s="19">
        <v>101.28019999999999</v>
      </c>
      <c r="M81" t="e">
        <f t="shared" si="7"/>
        <v>#VALUE!</v>
      </c>
      <c r="N81" t="e">
        <f t="shared" si="8"/>
        <v>#VALUE!</v>
      </c>
      <c r="O81" t="e">
        <f t="shared" si="9"/>
        <v>#VALUE!</v>
      </c>
      <c r="P81" t="e">
        <f t="shared" si="10"/>
        <v>#VALUE!</v>
      </c>
    </row>
    <row r="82" spans="2:16" hidden="1" x14ac:dyDescent="0.35">
      <c r="B82" t="str">
        <f t="shared" si="11"/>
        <v>Standard_F16</v>
      </c>
      <c r="D82" t="s">
        <v>1587</v>
      </c>
      <c r="E82">
        <v>16</v>
      </c>
      <c r="F82" t="s">
        <v>1406</v>
      </c>
      <c r="G82" t="s">
        <v>1414</v>
      </c>
      <c r="H82" s="19">
        <v>778.18</v>
      </c>
      <c r="I82" s="19">
        <v>485.74930000000001</v>
      </c>
      <c r="J82" s="19">
        <v>307.63659999999999</v>
      </c>
      <c r="K82" s="19">
        <v>202.56039999999999</v>
      </c>
      <c r="M82" t="e">
        <f t="shared" si="7"/>
        <v>#VALUE!</v>
      </c>
      <c r="N82" t="e">
        <f t="shared" si="8"/>
        <v>#VALUE!</v>
      </c>
      <c r="O82" t="e">
        <f t="shared" si="9"/>
        <v>#VALUE!</v>
      </c>
      <c r="P82" t="e">
        <f t="shared" si="10"/>
        <v>#VALUE!</v>
      </c>
    </row>
    <row r="83" spans="2:16" hidden="1" x14ac:dyDescent="0.35">
      <c r="B83" t="str">
        <f t="shared" si="11"/>
        <v>Standard_F1s</v>
      </c>
      <c r="D83" t="s">
        <v>1589</v>
      </c>
      <c r="E83">
        <v>1</v>
      </c>
      <c r="F83" t="s">
        <v>1475</v>
      </c>
      <c r="G83" t="s">
        <v>1472</v>
      </c>
      <c r="H83" s="19">
        <v>48.691000000000003</v>
      </c>
      <c r="I83" s="19">
        <v>30.251200000000001</v>
      </c>
      <c r="J83" s="19">
        <v>18.9727</v>
      </c>
      <c r="K83" s="19">
        <v>12.674300000000001</v>
      </c>
      <c r="M83" t="e">
        <f t="shared" si="7"/>
        <v>#VALUE!</v>
      </c>
      <c r="N83" t="e">
        <f t="shared" si="8"/>
        <v>#VALUE!</v>
      </c>
      <c r="O83" t="e">
        <f t="shared" si="9"/>
        <v>#VALUE!</v>
      </c>
      <c r="P83" t="e">
        <f t="shared" si="10"/>
        <v>#VALUE!</v>
      </c>
    </row>
    <row r="84" spans="2:16" hidden="1" x14ac:dyDescent="0.35">
      <c r="B84" t="str">
        <f t="shared" si="11"/>
        <v>Standard_F2s</v>
      </c>
      <c r="D84" t="s">
        <v>1590</v>
      </c>
      <c r="E84">
        <v>2</v>
      </c>
      <c r="F84" t="s">
        <v>1472</v>
      </c>
      <c r="G84" t="s">
        <v>1402</v>
      </c>
      <c r="H84" s="19">
        <v>97.09</v>
      </c>
      <c r="I84" s="19">
        <v>60.502400000000002</v>
      </c>
      <c r="J84" s="19">
        <v>37.974600000000002</v>
      </c>
      <c r="K84" s="19">
        <v>25.272600000000001</v>
      </c>
      <c r="M84" t="e">
        <f t="shared" si="7"/>
        <v>#VALUE!</v>
      </c>
      <c r="N84" t="e">
        <f t="shared" si="8"/>
        <v>#VALUE!</v>
      </c>
      <c r="O84" t="e">
        <f t="shared" si="9"/>
        <v>#VALUE!</v>
      </c>
      <c r="P84" t="e">
        <f t="shared" si="10"/>
        <v>#VALUE!</v>
      </c>
    </row>
    <row r="85" spans="2:16" hidden="1" x14ac:dyDescent="0.35">
      <c r="B85" t="str">
        <f t="shared" si="11"/>
        <v>Standard_F4s</v>
      </c>
      <c r="D85" t="s">
        <v>1591</v>
      </c>
      <c r="E85">
        <v>4</v>
      </c>
      <c r="F85" t="s">
        <v>1402</v>
      </c>
      <c r="G85" t="s">
        <v>1404</v>
      </c>
      <c r="H85" s="19">
        <v>194.91</v>
      </c>
      <c r="I85" s="19">
        <v>122.0852</v>
      </c>
      <c r="J85" s="19">
        <v>76.890900000000002</v>
      </c>
      <c r="K85" s="19">
        <v>50.734999999999999</v>
      </c>
      <c r="M85" t="e">
        <f t="shared" si="7"/>
        <v>#VALUE!</v>
      </c>
      <c r="N85" t="e">
        <f t="shared" si="8"/>
        <v>#VALUE!</v>
      </c>
      <c r="O85" t="e">
        <f t="shared" si="9"/>
        <v>#VALUE!</v>
      </c>
      <c r="P85" t="e">
        <f t="shared" si="10"/>
        <v>#VALUE!</v>
      </c>
    </row>
    <row r="86" spans="2:16" hidden="1" x14ac:dyDescent="0.35">
      <c r="B86" t="str">
        <f t="shared" si="11"/>
        <v>Standard_F8s</v>
      </c>
      <c r="D86" t="s">
        <v>1592</v>
      </c>
      <c r="E86">
        <v>8</v>
      </c>
      <c r="F86" t="s">
        <v>1404</v>
      </c>
      <c r="G86" t="s">
        <v>1406</v>
      </c>
      <c r="H86" s="19">
        <v>389.09</v>
      </c>
      <c r="I86" s="19">
        <v>242.33080000000001</v>
      </c>
      <c r="J86" s="19">
        <v>153.80369999999999</v>
      </c>
      <c r="K86" s="19">
        <v>101.28019999999999</v>
      </c>
      <c r="M86" t="e">
        <f t="shared" si="7"/>
        <v>#VALUE!</v>
      </c>
      <c r="N86" t="e">
        <f t="shared" si="8"/>
        <v>#VALUE!</v>
      </c>
      <c r="O86" t="e">
        <f t="shared" si="9"/>
        <v>#VALUE!</v>
      </c>
      <c r="P86" t="e">
        <f t="shared" si="10"/>
        <v>#VALUE!</v>
      </c>
    </row>
    <row r="87" spans="2:16" hidden="1" x14ac:dyDescent="0.35">
      <c r="B87" t="str">
        <f t="shared" si="11"/>
        <v>Standard_F16s</v>
      </c>
      <c r="D87" t="s">
        <v>1593</v>
      </c>
      <c r="E87">
        <v>16</v>
      </c>
      <c r="F87" t="s">
        <v>1406</v>
      </c>
      <c r="G87" t="s">
        <v>1408</v>
      </c>
      <c r="H87" s="19">
        <v>778.18</v>
      </c>
      <c r="I87" s="19">
        <v>485.74930000000001</v>
      </c>
      <c r="J87" s="19">
        <v>307.63659999999999</v>
      </c>
      <c r="K87" s="19">
        <v>202.56039999999999</v>
      </c>
      <c r="M87" t="e">
        <f t="shared" si="7"/>
        <v>#VALUE!</v>
      </c>
      <c r="N87" t="e">
        <f t="shared" si="8"/>
        <v>#VALUE!</v>
      </c>
      <c r="O87" t="e">
        <f t="shared" si="9"/>
        <v>#VALUE!</v>
      </c>
      <c r="P87" t="e">
        <f t="shared" si="10"/>
        <v>#VALUE!</v>
      </c>
    </row>
    <row r="88" spans="2:16" hidden="1" x14ac:dyDescent="0.35">
      <c r="B88" t="str">
        <f t="shared" si="11"/>
        <v>Standard_E2d_v4</v>
      </c>
      <c r="D88" t="s">
        <v>1594</v>
      </c>
      <c r="E88">
        <v>2</v>
      </c>
      <c r="F88" t="s">
        <v>1404</v>
      </c>
      <c r="G88" t="s">
        <v>1430</v>
      </c>
      <c r="H88" s="19">
        <v>140.88999999999999</v>
      </c>
      <c r="I88" s="19">
        <v>83.081299999999999</v>
      </c>
      <c r="J88" s="19">
        <v>53.530900000000003</v>
      </c>
      <c r="K88" s="19">
        <v>14.089</v>
      </c>
      <c r="M88" t="e">
        <f t="shared" si="7"/>
        <v>#VALUE!</v>
      </c>
      <c r="N88" t="e">
        <f t="shared" si="8"/>
        <v>#VALUE!</v>
      </c>
      <c r="O88" t="e">
        <f t="shared" si="9"/>
        <v>#VALUE!</v>
      </c>
      <c r="P88" t="e">
        <f t="shared" si="10"/>
        <v>#VALUE!</v>
      </c>
    </row>
    <row r="89" spans="2:16" hidden="1" x14ac:dyDescent="0.35">
      <c r="B89" t="str">
        <f t="shared" si="11"/>
        <v>Standard_E4d_v4</v>
      </c>
      <c r="D89" t="s">
        <v>1596</v>
      </c>
      <c r="E89">
        <v>4</v>
      </c>
      <c r="F89" t="s">
        <v>1406</v>
      </c>
      <c r="G89" t="s">
        <v>1432</v>
      </c>
      <c r="H89" s="19">
        <v>281.77999999999997</v>
      </c>
      <c r="I89" s="19">
        <v>166.25020000000001</v>
      </c>
      <c r="J89" s="19">
        <v>107.0545</v>
      </c>
      <c r="K89" s="19">
        <v>28.178000000000001</v>
      </c>
      <c r="M89" t="e">
        <f t="shared" si="7"/>
        <v>#VALUE!</v>
      </c>
      <c r="N89" t="e">
        <f t="shared" si="8"/>
        <v>#VALUE!</v>
      </c>
      <c r="O89" t="e">
        <f t="shared" si="9"/>
        <v>#VALUE!</v>
      </c>
      <c r="P89" t="e">
        <f t="shared" si="10"/>
        <v>#VALUE!</v>
      </c>
    </row>
    <row r="90" spans="2:16" hidden="1" x14ac:dyDescent="0.35">
      <c r="B90" t="str">
        <f t="shared" si="11"/>
        <v>Standard_E8d_v4</v>
      </c>
      <c r="D90" t="s">
        <v>1598</v>
      </c>
      <c r="E90">
        <v>8</v>
      </c>
      <c r="F90" t="s">
        <v>1408</v>
      </c>
      <c r="G90" t="s">
        <v>1434</v>
      </c>
      <c r="H90" s="19">
        <v>563.55999999999995</v>
      </c>
      <c r="I90" s="19">
        <v>332.42009999999999</v>
      </c>
      <c r="J90" s="19">
        <v>214.10900000000001</v>
      </c>
      <c r="K90" s="19">
        <v>56.356000000000002</v>
      </c>
      <c r="M90" t="e">
        <f t="shared" si="7"/>
        <v>#VALUE!</v>
      </c>
      <c r="N90" t="e">
        <f t="shared" si="8"/>
        <v>#VALUE!</v>
      </c>
      <c r="O90" t="e">
        <f t="shared" si="9"/>
        <v>#VALUE!</v>
      </c>
      <c r="P90" t="e">
        <f t="shared" si="10"/>
        <v>#VALUE!</v>
      </c>
    </row>
    <row r="91" spans="2:16" hidden="1" x14ac:dyDescent="0.35">
      <c r="B91" t="str">
        <f t="shared" si="11"/>
        <v>Standard_E16d_v4</v>
      </c>
      <c r="D91" t="s">
        <v>1600</v>
      </c>
      <c r="E91">
        <v>16</v>
      </c>
      <c r="F91" t="s">
        <v>1410</v>
      </c>
      <c r="G91" t="s">
        <v>1436</v>
      </c>
      <c r="H91" s="19">
        <v>1127.1199999999999</v>
      </c>
      <c r="I91" s="19">
        <v>664.8329</v>
      </c>
      <c r="J91" s="19">
        <v>428.2253</v>
      </c>
      <c r="K91" s="19">
        <v>112.712</v>
      </c>
      <c r="M91" t="e">
        <f t="shared" si="7"/>
        <v>#VALUE!</v>
      </c>
      <c r="N91" t="e">
        <f t="shared" si="8"/>
        <v>#VALUE!</v>
      </c>
      <c r="O91" t="e">
        <f t="shared" si="9"/>
        <v>#VALUE!</v>
      </c>
      <c r="P91" t="e">
        <f t="shared" si="10"/>
        <v>#VALUE!</v>
      </c>
    </row>
    <row r="92" spans="2:16" hidden="1" x14ac:dyDescent="0.35">
      <c r="B92" t="str">
        <f t="shared" si="11"/>
        <v>Standard_E20d_v4</v>
      </c>
      <c r="D92" t="s">
        <v>1602</v>
      </c>
      <c r="E92">
        <v>20</v>
      </c>
      <c r="F92" t="s">
        <v>1493</v>
      </c>
      <c r="G92" t="s">
        <v>1603</v>
      </c>
      <c r="H92" s="19">
        <v>1408.9</v>
      </c>
      <c r="I92" s="19">
        <v>831.08309999999994</v>
      </c>
      <c r="J92" s="19">
        <v>535.27980000000002</v>
      </c>
      <c r="K92" s="19">
        <v>140.88999999999999</v>
      </c>
      <c r="M92" t="e">
        <f t="shared" si="7"/>
        <v>#VALUE!</v>
      </c>
      <c r="N92" t="e">
        <f t="shared" si="8"/>
        <v>#VALUE!</v>
      </c>
      <c r="O92" t="e">
        <f t="shared" si="9"/>
        <v>#VALUE!</v>
      </c>
      <c r="P92" t="e">
        <f t="shared" si="10"/>
        <v>#VALUE!</v>
      </c>
    </row>
    <row r="93" spans="2:16" hidden="1" x14ac:dyDescent="0.35">
      <c r="B93" t="str">
        <f t="shared" si="11"/>
        <v>Standard_E32d_v4</v>
      </c>
      <c r="D93" t="s">
        <v>1605</v>
      </c>
      <c r="E93">
        <v>32</v>
      </c>
      <c r="F93" t="s">
        <v>1414</v>
      </c>
      <c r="G93" t="s">
        <v>1413</v>
      </c>
      <c r="H93" s="19">
        <v>2253.5100000000002</v>
      </c>
      <c r="I93" s="19">
        <v>1329.7534000000001</v>
      </c>
      <c r="J93" s="19">
        <v>856.44330000000002</v>
      </c>
      <c r="K93" s="19">
        <v>225.351</v>
      </c>
      <c r="M93" t="e">
        <f t="shared" si="7"/>
        <v>#VALUE!</v>
      </c>
      <c r="N93" t="e">
        <f t="shared" si="8"/>
        <v>#VALUE!</v>
      </c>
      <c r="O93" t="e">
        <f t="shared" si="9"/>
        <v>#VALUE!</v>
      </c>
      <c r="P93" t="e">
        <f t="shared" si="10"/>
        <v>#VALUE!</v>
      </c>
    </row>
    <row r="94" spans="2:16" hidden="1" x14ac:dyDescent="0.35">
      <c r="B94" t="str">
        <f t="shared" si="11"/>
        <v>Standard_E48d_v4</v>
      </c>
      <c r="D94" t="s">
        <v>1606</v>
      </c>
      <c r="E94">
        <v>48</v>
      </c>
      <c r="F94" t="s">
        <v>1416</v>
      </c>
      <c r="G94" t="s">
        <v>1439</v>
      </c>
      <c r="H94" s="19">
        <v>3380.63</v>
      </c>
      <c r="I94" s="19">
        <v>1994.5862999999999</v>
      </c>
      <c r="J94" s="19">
        <v>1284.6394</v>
      </c>
      <c r="K94" s="19">
        <v>338.06299999999999</v>
      </c>
      <c r="M94" t="e">
        <f t="shared" si="7"/>
        <v>#VALUE!</v>
      </c>
      <c r="N94" t="e">
        <f t="shared" si="8"/>
        <v>#VALUE!</v>
      </c>
      <c r="O94" t="e">
        <f t="shared" si="9"/>
        <v>#VALUE!</v>
      </c>
      <c r="P94" t="e">
        <f t="shared" si="10"/>
        <v>#VALUE!</v>
      </c>
    </row>
    <row r="95" spans="2:16" hidden="1" x14ac:dyDescent="0.35">
      <c r="B95" t="str">
        <f t="shared" si="11"/>
        <v>Standard_E64d_v4</v>
      </c>
      <c r="D95" t="s">
        <v>1608</v>
      </c>
      <c r="E95">
        <v>64</v>
      </c>
      <c r="F95" t="s">
        <v>1609</v>
      </c>
      <c r="G95" t="s">
        <v>1417</v>
      </c>
      <c r="H95" s="19">
        <v>4507.75</v>
      </c>
      <c r="I95" s="19">
        <v>2659.4191999999998</v>
      </c>
      <c r="J95" s="19">
        <v>1712.8647000000001</v>
      </c>
      <c r="K95" s="19">
        <v>450.77499999999998</v>
      </c>
      <c r="M95" t="e">
        <f t="shared" si="7"/>
        <v>#VALUE!</v>
      </c>
      <c r="N95" t="e">
        <f t="shared" si="8"/>
        <v>#VALUE!</v>
      </c>
      <c r="O95" t="e">
        <f t="shared" si="9"/>
        <v>#VALUE!</v>
      </c>
      <c r="P95" t="e">
        <f t="shared" si="10"/>
        <v>#VALUE!</v>
      </c>
    </row>
    <row r="96" spans="2:16" hidden="1" x14ac:dyDescent="0.35">
      <c r="B96" t="str">
        <f t="shared" si="11"/>
        <v>Standard_E2ds_v4</v>
      </c>
      <c r="D96" t="s">
        <v>1611</v>
      </c>
      <c r="E96">
        <v>2</v>
      </c>
      <c r="F96" t="s">
        <v>1404</v>
      </c>
      <c r="G96" t="s">
        <v>1430</v>
      </c>
      <c r="H96" s="19">
        <v>140.88999999999999</v>
      </c>
      <c r="I96" s="19">
        <v>83.081299999999999</v>
      </c>
      <c r="J96" s="19">
        <v>53.530900000000003</v>
      </c>
      <c r="K96" s="19">
        <v>14.089</v>
      </c>
      <c r="M96" t="e">
        <f t="shared" si="7"/>
        <v>#VALUE!</v>
      </c>
      <c r="N96" t="e">
        <f t="shared" si="8"/>
        <v>#VALUE!</v>
      </c>
      <c r="O96" t="e">
        <f t="shared" si="9"/>
        <v>#VALUE!</v>
      </c>
      <c r="P96" t="e">
        <f t="shared" si="10"/>
        <v>#VALUE!</v>
      </c>
    </row>
    <row r="97" spans="2:16" hidden="1" x14ac:dyDescent="0.35">
      <c r="B97" t="str">
        <f t="shared" si="11"/>
        <v>Standard_E4ds_v4</v>
      </c>
      <c r="D97" t="s">
        <v>1612</v>
      </c>
      <c r="E97">
        <v>4</v>
      </c>
      <c r="F97" t="s">
        <v>1406</v>
      </c>
      <c r="G97" t="s">
        <v>1432</v>
      </c>
      <c r="H97" s="19">
        <v>281.77999999999997</v>
      </c>
      <c r="I97" s="19">
        <v>166.25020000000001</v>
      </c>
      <c r="J97" s="19">
        <v>107.0545</v>
      </c>
      <c r="K97" s="19">
        <v>28.178000000000001</v>
      </c>
      <c r="M97" t="e">
        <f t="shared" si="7"/>
        <v>#VALUE!</v>
      </c>
      <c r="N97" t="e">
        <f t="shared" si="8"/>
        <v>#VALUE!</v>
      </c>
      <c r="O97" t="e">
        <f t="shared" si="9"/>
        <v>#VALUE!</v>
      </c>
      <c r="P97" t="e">
        <f t="shared" si="10"/>
        <v>#VALUE!</v>
      </c>
    </row>
    <row r="98" spans="2:16" hidden="1" x14ac:dyDescent="0.35">
      <c r="B98" t="str">
        <f t="shared" si="11"/>
        <v>Standard_E8ds_v4</v>
      </c>
      <c r="D98" t="s">
        <v>1613</v>
      </c>
      <c r="E98">
        <v>8</v>
      </c>
      <c r="F98" t="s">
        <v>1408</v>
      </c>
      <c r="G98" t="s">
        <v>1434</v>
      </c>
      <c r="H98" s="19">
        <v>563.55999999999995</v>
      </c>
      <c r="I98" s="19">
        <v>332.42009999999999</v>
      </c>
      <c r="J98" s="19">
        <v>214.10900000000001</v>
      </c>
      <c r="K98" s="19">
        <v>56.356000000000002</v>
      </c>
      <c r="M98" t="e">
        <f t="shared" si="7"/>
        <v>#VALUE!</v>
      </c>
      <c r="N98" t="e">
        <f t="shared" si="8"/>
        <v>#VALUE!</v>
      </c>
      <c r="O98" t="e">
        <f t="shared" si="9"/>
        <v>#VALUE!</v>
      </c>
      <c r="P98" t="e">
        <f t="shared" si="10"/>
        <v>#VALUE!</v>
      </c>
    </row>
    <row r="99" spans="2:16" hidden="1" x14ac:dyDescent="0.35">
      <c r="B99" t="str">
        <f t="shared" si="11"/>
        <v>Standard_E16ds_v4</v>
      </c>
      <c r="D99" t="s">
        <v>1614</v>
      </c>
      <c r="E99">
        <v>16</v>
      </c>
      <c r="F99" t="s">
        <v>1410</v>
      </c>
      <c r="G99" t="s">
        <v>1436</v>
      </c>
      <c r="H99" s="19">
        <v>1127.1199999999999</v>
      </c>
      <c r="I99" s="19">
        <v>664.8329</v>
      </c>
      <c r="J99" s="19">
        <v>428.2253</v>
      </c>
      <c r="K99" s="19">
        <v>112.712</v>
      </c>
      <c r="M99" t="e">
        <f t="shared" si="7"/>
        <v>#VALUE!</v>
      </c>
      <c r="N99" t="e">
        <f t="shared" si="8"/>
        <v>#VALUE!</v>
      </c>
      <c r="O99" t="e">
        <f t="shared" si="9"/>
        <v>#VALUE!</v>
      </c>
      <c r="P99" t="e">
        <f t="shared" si="10"/>
        <v>#VALUE!</v>
      </c>
    </row>
    <row r="100" spans="2:16" hidden="1" x14ac:dyDescent="0.35">
      <c r="B100" t="str">
        <f t="shared" si="11"/>
        <v>Standard_E20ds_v4</v>
      </c>
      <c r="D100" t="s">
        <v>1615</v>
      </c>
      <c r="E100">
        <v>20</v>
      </c>
      <c r="F100" t="s">
        <v>1493</v>
      </c>
      <c r="G100" t="s">
        <v>1603</v>
      </c>
      <c r="H100" s="19">
        <v>1408.9</v>
      </c>
      <c r="I100" s="19">
        <v>831.08309999999994</v>
      </c>
      <c r="J100" s="19">
        <v>535.27980000000002</v>
      </c>
      <c r="K100" s="19">
        <v>140.88999999999999</v>
      </c>
      <c r="M100" t="e">
        <f t="shared" si="7"/>
        <v>#VALUE!</v>
      </c>
      <c r="N100" t="e">
        <f t="shared" si="8"/>
        <v>#VALUE!</v>
      </c>
      <c r="O100" t="e">
        <f t="shared" si="9"/>
        <v>#VALUE!</v>
      </c>
      <c r="P100" t="e">
        <f t="shared" si="10"/>
        <v>#VALUE!</v>
      </c>
    </row>
    <row r="101" spans="2:16" hidden="1" x14ac:dyDescent="0.35">
      <c r="B101" t="str">
        <f t="shared" si="11"/>
        <v>Standard_E32ds_v4</v>
      </c>
      <c r="D101" t="s">
        <v>1616</v>
      </c>
      <c r="E101">
        <v>32</v>
      </c>
      <c r="F101" t="s">
        <v>1414</v>
      </c>
      <c r="G101" t="s">
        <v>1413</v>
      </c>
      <c r="H101" s="19">
        <v>2253.5100000000002</v>
      </c>
      <c r="I101" s="19">
        <v>1329.7534000000001</v>
      </c>
      <c r="J101" s="19">
        <v>856.44330000000002</v>
      </c>
      <c r="K101" s="19">
        <v>225.351</v>
      </c>
      <c r="M101" t="e">
        <f t="shared" si="7"/>
        <v>#VALUE!</v>
      </c>
      <c r="N101" t="e">
        <f t="shared" si="8"/>
        <v>#VALUE!</v>
      </c>
      <c r="O101" t="e">
        <f t="shared" si="9"/>
        <v>#VALUE!</v>
      </c>
      <c r="P101" t="e">
        <f t="shared" si="10"/>
        <v>#VALUE!</v>
      </c>
    </row>
    <row r="102" spans="2:16" hidden="1" x14ac:dyDescent="0.35">
      <c r="B102" t="str">
        <f t="shared" si="11"/>
        <v>Standard_E48ds_v4</v>
      </c>
      <c r="D102" t="s">
        <v>1617</v>
      </c>
      <c r="E102">
        <v>48</v>
      </c>
      <c r="F102" t="s">
        <v>1416</v>
      </c>
      <c r="G102" t="s">
        <v>1439</v>
      </c>
      <c r="H102" s="19">
        <v>3380.63</v>
      </c>
      <c r="I102" s="19">
        <v>1994.5862999999999</v>
      </c>
      <c r="J102" s="19">
        <v>1284.6394</v>
      </c>
      <c r="K102" s="19">
        <v>338.06299999999999</v>
      </c>
      <c r="M102" t="e">
        <f t="shared" si="7"/>
        <v>#VALUE!</v>
      </c>
      <c r="N102" t="e">
        <f t="shared" si="8"/>
        <v>#VALUE!</v>
      </c>
      <c r="O102" t="e">
        <f t="shared" si="9"/>
        <v>#VALUE!</v>
      </c>
      <c r="P102" t="e">
        <f t="shared" si="10"/>
        <v>#VALUE!</v>
      </c>
    </row>
    <row r="103" spans="2:16" hidden="1" x14ac:dyDescent="0.35">
      <c r="B103" t="str">
        <f t="shared" si="11"/>
        <v>Standard_E64ds_v4</v>
      </c>
      <c r="D103" t="s">
        <v>1618</v>
      </c>
      <c r="E103">
        <v>64</v>
      </c>
      <c r="F103" t="s">
        <v>1609</v>
      </c>
      <c r="G103" t="s">
        <v>1417</v>
      </c>
      <c r="H103" s="19">
        <v>4507.75</v>
      </c>
      <c r="I103" s="19">
        <v>2659.4191999999998</v>
      </c>
      <c r="J103" s="19">
        <v>1712.8647000000001</v>
      </c>
      <c r="K103" s="19">
        <v>450.77499999999998</v>
      </c>
      <c r="M103" t="e">
        <f t="shared" si="7"/>
        <v>#VALUE!</v>
      </c>
      <c r="N103" t="e">
        <f t="shared" si="8"/>
        <v>#VALUE!</v>
      </c>
      <c r="O103" t="e">
        <f t="shared" si="9"/>
        <v>#VALUE!</v>
      </c>
      <c r="P103" t="e">
        <f t="shared" si="10"/>
        <v>#VALUE!</v>
      </c>
    </row>
    <row r="104" spans="2:16" hidden="1" x14ac:dyDescent="0.35">
      <c r="B104" t="str">
        <f t="shared" si="11"/>
        <v>Standard_E80ids_v4 1</v>
      </c>
      <c r="D104" t="s">
        <v>1619</v>
      </c>
      <c r="E104">
        <v>80</v>
      </c>
      <c r="F104" t="s">
        <v>1609</v>
      </c>
      <c r="G104" t="s">
        <v>1417</v>
      </c>
      <c r="H104" s="19">
        <v>5634.14</v>
      </c>
      <c r="I104" s="19">
        <v>3324.3323999999998</v>
      </c>
      <c r="J104" s="19">
        <v>2141.0826999999999</v>
      </c>
      <c r="K104" s="19">
        <v>563.41399999999999</v>
      </c>
      <c r="M104" t="e">
        <f t="shared" si="7"/>
        <v>#VALUE!</v>
      </c>
      <c r="N104" t="e">
        <f t="shared" si="8"/>
        <v>#VALUE!</v>
      </c>
      <c r="O104" t="e">
        <f t="shared" si="9"/>
        <v>#VALUE!</v>
      </c>
      <c r="P104" t="e">
        <f t="shared" si="10"/>
        <v>#VALUE!</v>
      </c>
    </row>
    <row r="105" spans="2:16" hidden="1" x14ac:dyDescent="0.35">
      <c r="B105" t="str">
        <f t="shared" si="11"/>
        <v>Standard_E2_v4</v>
      </c>
      <c r="D105" t="s">
        <v>1621</v>
      </c>
      <c r="E105">
        <v>2</v>
      </c>
      <c r="F105" t="s">
        <v>1404</v>
      </c>
      <c r="G105" t="s">
        <v>1449</v>
      </c>
      <c r="H105" s="19">
        <v>123.37</v>
      </c>
      <c r="I105" s="19">
        <v>72.751800000000003</v>
      </c>
      <c r="J105" s="19">
        <v>46.836799999999997</v>
      </c>
      <c r="K105" s="19">
        <v>12.4232</v>
      </c>
      <c r="M105" t="e">
        <f t="shared" si="7"/>
        <v>#VALUE!</v>
      </c>
      <c r="N105" t="e">
        <f t="shared" si="8"/>
        <v>#VALUE!</v>
      </c>
      <c r="O105" t="e">
        <f t="shared" si="9"/>
        <v>#VALUE!</v>
      </c>
      <c r="P105" t="e">
        <f t="shared" si="10"/>
        <v>#VALUE!</v>
      </c>
    </row>
    <row r="106" spans="2:16" hidden="1" x14ac:dyDescent="0.35">
      <c r="B106" t="str">
        <f t="shared" si="11"/>
        <v>Standard_E4_v4</v>
      </c>
      <c r="D106" t="s">
        <v>1623</v>
      </c>
      <c r="E106">
        <v>4</v>
      </c>
      <c r="F106" t="s">
        <v>1406</v>
      </c>
      <c r="G106" t="s">
        <v>1449</v>
      </c>
      <c r="H106" s="19">
        <v>246.74</v>
      </c>
      <c r="I106" s="19">
        <v>145.416</v>
      </c>
      <c r="J106" s="19">
        <v>93.666300000000007</v>
      </c>
      <c r="K106" s="19">
        <v>24.847100000000001</v>
      </c>
      <c r="M106" t="e">
        <f t="shared" si="7"/>
        <v>#VALUE!</v>
      </c>
      <c r="N106" t="e">
        <f t="shared" si="8"/>
        <v>#VALUE!</v>
      </c>
      <c r="O106" t="e">
        <f t="shared" si="9"/>
        <v>#VALUE!</v>
      </c>
      <c r="P106" t="e">
        <f t="shared" si="10"/>
        <v>#VALUE!</v>
      </c>
    </row>
    <row r="107" spans="2:16" hidden="1" x14ac:dyDescent="0.35">
      <c r="B107" t="str">
        <f t="shared" si="11"/>
        <v>Standard_E8_v4</v>
      </c>
      <c r="D107" t="s">
        <v>1625</v>
      </c>
      <c r="E107">
        <v>8</v>
      </c>
      <c r="F107" t="s">
        <v>1408</v>
      </c>
      <c r="G107" t="s">
        <v>1449</v>
      </c>
      <c r="H107" s="19">
        <v>492.75</v>
      </c>
      <c r="I107" s="19">
        <v>290.9196</v>
      </c>
      <c r="J107" s="19">
        <v>187.33260000000001</v>
      </c>
      <c r="K107" s="19">
        <v>49.619599999999998</v>
      </c>
      <c r="M107" t="e">
        <f t="shared" si="7"/>
        <v>#VALUE!</v>
      </c>
      <c r="N107" t="e">
        <f t="shared" si="8"/>
        <v>#VALUE!</v>
      </c>
      <c r="O107" t="e">
        <f t="shared" si="9"/>
        <v>#VALUE!</v>
      </c>
      <c r="P107" t="e">
        <f t="shared" si="10"/>
        <v>#VALUE!</v>
      </c>
    </row>
    <row r="108" spans="2:16" hidden="1" x14ac:dyDescent="0.35">
      <c r="B108" t="str">
        <f t="shared" si="11"/>
        <v>Standard_E16_v4</v>
      </c>
      <c r="D108" t="s">
        <v>1627</v>
      </c>
      <c r="E108">
        <v>16</v>
      </c>
      <c r="F108" t="s">
        <v>1410</v>
      </c>
      <c r="G108" t="s">
        <v>1449</v>
      </c>
      <c r="H108" s="19">
        <v>986.23</v>
      </c>
      <c r="I108" s="19">
        <v>581.75160000000005</v>
      </c>
      <c r="J108" s="19">
        <v>374.69439999999997</v>
      </c>
      <c r="K108" s="19">
        <v>99.313599999999994</v>
      </c>
      <c r="M108" t="e">
        <f t="shared" si="7"/>
        <v>#VALUE!</v>
      </c>
      <c r="N108" t="e">
        <f t="shared" si="8"/>
        <v>#VALUE!</v>
      </c>
      <c r="O108" t="e">
        <f t="shared" si="9"/>
        <v>#VALUE!</v>
      </c>
      <c r="P108" t="e">
        <f t="shared" si="10"/>
        <v>#VALUE!</v>
      </c>
    </row>
    <row r="109" spans="2:16" hidden="1" x14ac:dyDescent="0.35">
      <c r="B109" t="str">
        <f t="shared" si="11"/>
        <v>Standard_E32_v4</v>
      </c>
      <c r="D109" t="s">
        <v>1629</v>
      </c>
      <c r="E109">
        <v>32</v>
      </c>
      <c r="F109" t="s">
        <v>1414</v>
      </c>
      <c r="G109" t="s">
        <v>1449</v>
      </c>
      <c r="H109" s="19">
        <v>1971.73</v>
      </c>
      <c r="I109" s="19">
        <v>1163.5032000000001</v>
      </c>
      <c r="J109" s="19">
        <v>749.38879999999995</v>
      </c>
      <c r="K109" s="19">
        <v>198.55350000000001</v>
      </c>
      <c r="M109" t="e">
        <f t="shared" si="7"/>
        <v>#VALUE!</v>
      </c>
      <c r="N109" t="e">
        <f t="shared" si="8"/>
        <v>#VALUE!</v>
      </c>
      <c r="O109" t="e">
        <f t="shared" si="9"/>
        <v>#VALUE!</v>
      </c>
      <c r="P109" t="e">
        <f t="shared" si="10"/>
        <v>#VALUE!</v>
      </c>
    </row>
    <row r="110" spans="2:16" hidden="1" x14ac:dyDescent="0.35">
      <c r="B110" t="str">
        <f t="shared" si="11"/>
        <v>Standard_E48_v4</v>
      </c>
      <c r="D110" t="s">
        <v>1631</v>
      </c>
      <c r="E110">
        <v>48</v>
      </c>
      <c r="F110" t="s">
        <v>1416</v>
      </c>
      <c r="G110" t="s">
        <v>1449</v>
      </c>
      <c r="H110" s="19">
        <v>2957.96</v>
      </c>
      <c r="I110" s="19">
        <v>1745.2474999999999</v>
      </c>
      <c r="J110" s="19">
        <v>1124.0540000000001</v>
      </c>
      <c r="K110" s="19">
        <v>297.86630000000002</v>
      </c>
      <c r="M110" t="e">
        <f t="shared" si="7"/>
        <v>#VALUE!</v>
      </c>
      <c r="N110" t="e">
        <f t="shared" si="8"/>
        <v>#VALUE!</v>
      </c>
      <c r="O110" t="e">
        <f t="shared" si="9"/>
        <v>#VALUE!</v>
      </c>
      <c r="P110" t="e">
        <f t="shared" si="10"/>
        <v>#VALUE!</v>
      </c>
    </row>
    <row r="111" spans="2:16" hidden="1" x14ac:dyDescent="0.35">
      <c r="B111" t="str">
        <f t="shared" si="11"/>
        <v>Standard_E64_v4</v>
      </c>
      <c r="D111" t="s">
        <v>1633</v>
      </c>
      <c r="E111">
        <v>64</v>
      </c>
      <c r="F111" t="s">
        <v>1609</v>
      </c>
      <c r="G111" t="s">
        <v>1449</v>
      </c>
      <c r="H111" s="19">
        <v>3944.19</v>
      </c>
      <c r="I111" s="19">
        <v>2326.9991</v>
      </c>
      <c r="J111" s="19">
        <v>1498.7483999999999</v>
      </c>
      <c r="K111" s="19">
        <v>397.17989999999998</v>
      </c>
      <c r="M111" t="e">
        <f t="shared" si="7"/>
        <v>#VALUE!</v>
      </c>
      <c r="N111" t="e">
        <f t="shared" si="8"/>
        <v>#VALUE!</v>
      </c>
      <c r="O111" t="e">
        <f t="shared" si="9"/>
        <v>#VALUE!</v>
      </c>
      <c r="P111" t="e">
        <f t="shared" si="10"/>
        <v>#VALUE!</v>
      </c>
    </row>
    <row r="112" spans="2:16" hidden="1" x14ac:dyDescent="0.35">
      <c r="B112" t="str">
        <f t="shared" si="11"/>
        <v>Standard_E2s_v4</v>
      </c>
      <c r="D112" t="s">
        <v>1635</v>
      </c>
      <c r="E112">
        <v>2</v>
      </c>
      <c r="F112" t="s">
        <v>1404</v>
      </c>
      <c r="G112" t="s">
        <v>1449</v>
      </c>
      <c r="H112" s="19">
        <v>123.37</v>
      </c>
      <c r="I112" s="19">
        <v>72.751800000000003</v>
      </c>
      <c r="J112" s="19">
        <v>46.836799999999997</v>
      </c>
      <c r="K112" s="19">
        <v>12.4232</v>
      </c>
      <c r="M112" t="e">
        <f t="shared" si="7"/>
        <v>#VALUE!</v>
      </c>
      <c r="N112" t="e">
        <f t="shared" si="8"/>
        <v>#VALUE!</v>
      </c>
      <c r="O112" t="e">
        <f t="shared" si="9"/>
        <v>#VALUE!</v>
      </c>
      <c r="P112" t="e">
        <f t="shared" si="10"/>
        <v>#VALUE!</v>
      </c>
    </row>
    <row r="113" spans="2:16" hidden="1" x14ac:dyDescent="0.35">
      <c r="B113" t="str">
        <f t="shared" si="11"/>
        <v>Standard_E4s_v4</v>
      </c>
      <c r="D113" t="s">
        <v>1636</v>
      </c>
      <c r="E113">
        <v>4</v>
      </c>
      <c r="F113" t="s">
        <v>1406</v>
      </c>
      <c r="G113" t="s">
        <v>1449</v>
      </c>
      <c r="H113" s="19">
        <v>246.74</v>
      </c>
      <c r="I113" s="19">
        <v>145.416</v>
      </c>
      <c r="J113" s="19">
        <v>93.666300000000007</v>
      </c>
      <c r="K113" s="19">
        <v>24.847100000000001</v>
      </c>
      <c r="M113" t="e">
        <f t="shared" si="7"/>
        <v>#VALUE!</v>
      </c>
      <c r="N113" t="e">
        <f t="shared" si="8"/>
        <v>#VALUE!</v>
      </c>
      <c r="O113" t="e">
        <f t="shared" si="9"/>
        <v>#VALUE!</v>
      </c>
      <c r="P113" t="e">
        <f t="shared" si="10"/>
        <v>#VALUE!</v>
      </c>
    </row>
    <row r="114" spans="2:16" hidden="1" x14ac:dyDescent="0.35">
      <c r="B114" t="str">
        <f t="shared" si="11"/>
        <v>Standard_E8s_v4</v>
      </c>
      <c r="D114" t="s">
        <v>1637</v>
      </c>
      <c r="E114">
        <v>8</v>
      </c>
      <c r="F114" t="s">
        <v>1408</v>
      </c>
      <c r="G114" t="s">
        <v>1449</v>
      </c>
      <c r="H114" s="19">
        <v>492.75</v>
      </c>
      <c r="I114" s="19">
        <v>290.9196</v>
      </c>
      <c r="J114" s="19">
        <v>187.33260000000001</v>
      </c>
      <c r="K114" s="19">
        <v>49.619599999999998</v>
      </c>
      <c r="M114" t="e">
        <f t="shared" si="7"/>
        <v>#VALUE!</v>
      </c>
      <c r="N114" t="e">
        <f t="shared" si="8"/>
        <v>#VALUE!</v>
      </c>
      <c r="O114" t="e">
        <f t="shared" si="9"/>
        <v>#VALUE!</v>
      </c>
      <c r="P114" t="e">
        <f t="shared" si="10"/>
        <v>#VALUE!</v>
      </c>
    </row>
    <row r="115" spans="2:16" hidden="1" x14ac:dyDescent="0.35">
      <c r="B115" t="str">
        <f t="shared" si="11"/>
        <v>Standard_E16s_v4</v>
      </c>
      <c r="D115" t="s">
        <v>1638</v>
      </c>
      <c r="E115">
        <v>16</v>
      </c>
      <c r="F115" t="s">
        <v>1410</v>
      </c>
      <c r="G115" t="s">
        <v>1449</v>
      </c>
      <c r="H115" s="19">
        <v>986.23</v>
      </c>
      <c r="I115" s="19">
        <v>581.75160000000005</v>
      </c>
      <c r="J115" s="19">
        <v>374.69439999999997</v>
      </c>
      <c r="K115" s="19">
        <v>99.313599999999994</v>
      </c>
      <c r="M115" t="e">
        <f t="shared" si="7"/>
        <v>#VALUE!</v>
      </c>
      <c r="N115" t="e">
        <f t="shared" si="8"/>
        <v>#VALUE!</v>
      </c>
      <c r="O115" t="e">
        <f t="shared" si="9"/>
        <v>#VALUE!</v>
      </c>
      <c r="P115" t="e">
        <f t="shared" si="10"/>
        <v>#VALUE!</v>
      </c>
    </row>
    <row r="116" spans="2:16" hidden="1" x14ac:dyDescent="0.35">
      <c r="B116" t="str">
        <f t="shared" si="11"/>
        <v>Standard_E20s_v4</v>
      </c>
      <c r="D116" t="s">
        <v>1639</v>
      </c>
      <c r="E116">
        <v>20</v>
      </c>
      <c r="F116" t="s">
        <v>1493</v>
      </c>
      <c r="G116" t="s">
        <v>1449</v>
      </c>
      <c r="H116" s="19">
        <v>1232.24</v>
      </c>
      <c r="I116" s="19">
        <v>727.16759999999999</v>
      </c>
      <c r="J116" s="19">
        <v>468.36070000000001</v>
      </c>
      <c r="K116" s="19">
        <v>124.0869</v>
      </c>
      <c r="M116" t="e">
        <f t="shared" si="7"/>
        <v>#VALUE!</v>
      </c>
      <c r="N116" t="e">
        <f t="shared" si="8"/>
        <v>#VALUE!</v>
      </c>
      <c r="O116" t="e">
        <f t="shared" si="9"/>
        <v>#VALUE!</v>
      </c>
      <c r="P116" t="e">
        <f t="shared" si="10"/>
        <v>#VALUE!</v>
      </c>
    </row>
    <row r="117" spans="2:16" hidden="1" x14ac:dyDescent="0.35">
      <c r="B117" t="str">
        <f t="shared" si="11"/>
        <v>Standard_E32s_v4</v>
      </c>
      <c r="D117" t="s">
        <v>1641</v>
      </c>
      <c r="E117">
        <v>32</v>
      </c>
      <c r="F117" t="s">
        <v>1414</v>
      </c>
      <c r="G117" t="s">
        <v>1449</v>
      </c>
      <c r="H117" s="19">
        <v>1971.73</v>
      </c>
      <c r="I117" s="19">
        <v>1163.5032000000001</v>
      </c>
      <c r="J117" s="19">
        <v>749.38879999999995</v>
      </c>
      <c r="K117" s="19">
        <v>198.55350000000001</v>
      </c>
      <c r="M117" t="e">
        <f t="shared" si="7"/>
        <v>#VALUE!</v>
      </c>
      <c r="N117" t="e">
        <f t="shared" si="8"/>
        <v>#VALUE!</v>
      </c>
      <c r="O117" t="e">
        <f t="shared" si="9"/>
        <v>#VALUE!</v>
      </c>
      <c r="P117" t="e">
        <f t="shared" si="10"/>
        <v>#VALUE!</v>
      </c>
    </row>
    <row r="118" spans="2:16" hidden="1" x14ac:dyDescent="0.35">
      <c r="B118" t="str">
        <f t="shared" si="11"/>
        <v>Standard_E48s_v4</v>
      </c>
      <c r="D118" t="s">
        <v>1642</v>
      </c>
      <c r="E118">
        <v>48</v>
      </c>
      <c r="F118" t="s">
        <v>1416</v>
      </c>
      <c r="G118" t="s">
        <v>1449</v>
      </c>
      <c r="H118" s="19">
        <v>2957.96</v>
      </c>
      <c r="I118" s="19">
        <v>1745.2474999999999</v>
      </c>
      <c r="J118" s="19">
        <v>1124.0540000000001</v>
      </c>
      <c r="K118" s="19">
        <v>297.86630000000002</v>
      </c>
      <c r="M118" t="e">
        <f t="shared" si="7"/>
        <v>#VALUE!</v>
      </c>
      <c r="N118" t="e">
        <f t="shared" si="8"/>
        <v>#VALUE!</v>
      </c>
      <c r="O118" t="e">
        <f t="shared" si="9"/>
        <v>#VALUE!</v>
      </c>
      <c r="P118" t="e">
        <f t="shared" si="10"/>
        <v>#VALUE!</v>
      </c>
    </row>
    <row r="119" spans="2:16" hidden="1" x14ac:dyDescent="0.35">
      <c r="B119" t="str">
        <f t="shared" si="11"/>
        <v>Standard_E64s_v4</v>
      </c>
      <c r="D119" t="s">
        <v>1643</v>
      </c>
      <c r="E119">
        <v>64</v>
      </c>
      <c r="F119" t="s">
        <v>1609</v>
      </c>
      <c r="G119" t="s">
        <v>1449</v>
      </c>
      <c r="H119" s="19">
        <v>3944.19</v>
      </c>
      <c r="I119" s="19">
        <v>2326.9991</v>
      </c>
      <c r="J119" s="19">
        <v>1498.7483999999999</v>
      </c>
      <c r="K119" s="19">
        <v>397.17989999999998</v>
      </c>
      <c r="M119" t="e">
        <f t="shared" si="7"/>
        <v>#VALUE!</v>
      </c>
      <c r="N119" t="e">
        <f t="shared" si="8"/>
        <v>#VALUE!</v>
      </c>
      <c r="O119" t="e">
        <f t="shared" si="9"/>
        <v>#VALUE!</v>
      </c>
      <c r="P119" t="e">
        <f t="shared" si="10"/>
        <v>#VALUE!</v>
      </c>
    </row>
    <row r="120" spans="2:16" hidden="1" x14ac:dyDescent="0.35">
      <c r="B120" t="str">
        <f t="shared" si="11"/>
        <v>Standard_E80is_v4 1</v>
      </c>
      <c r="D120" t="s">
        <v>1644</v>
      </c>
      <c r="E120">
        <v>80</v>
      </c>
      <c r="F120" t="s">
        <v>1609</v>
      </c>
      <c r="G120" t="s">
        <v>1417</v>
      </c>
      <c r="H120" s="19">
        <v>4930.42</v>
      </c>
      <c r="I120" s="19">
        <v>2908.7507000000001</v>
      </c>
      <c r="J120" s="19">
        <v>1873.4428</v>
      </c>
      <c r="K120" s="19">
        <v>496.49349999999998</v>
      </c>
      <c r="M120" t="e">
        <f t="shared" si="7"/>
        <v>#VALUE!</v>
      </c>
      <c r="N120" t="e">
        <f t="shared" si="8"/>
        <v>#VALUE!</v>
      </c>
      <c r="O120" t="e">
        <f t="shared" si="9"/>
        <v>#VALUE!</v>
      </c>
      <c r="P120" t="e">
        <f t="shared" si="10"/>
        <v>#VALUE!</v>
      </c>
    </row>
    <row r="121" spans="2:16" hidden="1" x14ac:dyDescent="0.35">
      <c r="B121" t="str">
        <f t="shared" si="11"/>
        <v>Standard_E2_v3</v>
      </c>
      <c r="D121" t="s">
        <v>1646</v>
      </c>
      <c r="E121">
        <v>2</v>
      </c>
      <c r="F121" t="s">
        <v>1404</v>
      </c>
      <c r="G121" t="s">
        <v>1403</v>
      </c>
      <c r="H121" s="19">
        <v>122.64</v>
      </c>
      <c r="I121" s="19">
        <v>76.080600000000004</v>
      </c>
      <c r="J121" s="19">
        <v>48.639899999999997</v>
      </c>
      <c r="K121" s="19">
        <v>12.263999999999999</v>
      </c>
      <c r="M121" t="e">
        <f t="shared" si="7"/>
        <v>#VALUE!</v>
      </c>
      <c r="N121" t="e">
        <f t="shared" si="8"/>
        <v>#VALUE!</v>
      </c>
      <c r="O121" t="e">
        <f t="shared" si="9"/>
        <v>#VALUE!</v>
      </c>
      <c r="P121" t="e">
        <f t="shared" si="10"/>
        <v>#VALUE!</v>
      </c>
    </row>
    <row r="122" spans="2:16" hidden="1" x14ac:dyDescent="0.35">
      <c r="B122" t="str">
        <f t="shared" si="11"/>
        <v>Standard_E4_v3</v>
      </c>
      <c r="D122" t="s">
        <v>1648</v>
      </c>
      <c r="E122">
        <v>4</v>
      </c>
      <c r="F122" t="s">
        <v>1406</v>
      </c>
      <c r="G122" t="s">
        <v>1405</v>
      </c>
      <c r="H122" s="19">
        <v>245.28</v>
      </c>
      <c r="I122" s="19">
        <v>152.08090000000001</v>
      </c>
      <c r="J122" s="19">
        <v>97.250600000000006</v>
      </c>
      <c r="K122" s="19">
        <v>24.527999999999999</v>
      </c>
      <c r="M122" t="e">
        <f t="shared" si="7"/>
        <v>#VALUE!</v>
      </c>
      <c r="N122" t="e">
        <f t="shared" si="8"/>
        <v>#VALUE!</v>
      </c>
      <c r="O122" t="e">
        <f t="shared" si="9"/>
        <v>#VALUE!</v>
      </c>
      <c r="P122" t="e">
        <f t="shared" si="10"/>
        <v>#VALUE!</v>
      </c>
    </row>
    <row r="123" spans="2:16" hidden="1" x14ac:dyDescent="0.35">
      <c r="B123" t="str">
        <f t="shared" si="11"/>
        <v>Standard_E8_v3</v>
      </c>
      <c r="D123" t="s">
        <v>1650</v>
      </c>
      <c r="E123">
        <v>8</v>
      </c>
      <c r="F123" t="s">
        <v>1408</v>
      </c>
      <c r="G123" t="s">
        <v>1407</v>
      </c>
      <c r="H123" s="19">
        <v>490.56</v>
      </c>
      <c r="I123" s="19">
        <v>304.66550000000001</v>
      </c>
      <c r="J123" s="19">
        <v>194.80779999999999</v>
      </c>
      <c r="K123" s="19">
        <v>49.055999999999997</v>
      </c>
      <c r="M123" t="e">
        <f t="shared" si="7"/>
        <v>#VALUE!</v>
      </c>
      <c r="N123" t="e">
        <f t="shared" si="8"/>
        <v>#VALUE!</v>
      </c>
      <c r="O123" t="e">
        <f t="shared" si="9"/>
        <v>#VALUE!</v>
      </c>
      <c r="P123" t="e">
        <f t="shared" si="10"/>
        <v>#VALUE!</v>
      </c>
    </row>
    <row r="124" spans="2:16" hidden="1" x14ac:dyDescent="0.35">
      <c r="B124" t="str">
        <f t="shared" si="11"/>
        <v>Standard_E16_v3</v>
      </c>
      <c r="D124" t="s">
        <v>1652</v>
      </c>
      <c r="E124">
        <v>16</v>
      </c>
      <c r="F124" t="s">
        <v>1410</v>
      </c>
      <c r="G124" t="s">
        <v>1409</v>
      </c>
      <c r="H124" s="19">
        <v>981.12</v>
      </c>
      <c r="I124" s="19">
        <v>608.91489999999999</v>
      </c>
      <c r="J124" s="19">
        <v>389.33089999999999</v>
      </c>
      <c r="K124" s="19">
        <v>98.111999999999995</v>
      </c>
      <c r="M124" t="e">
        <f t="shared" si="7"/>
        <v>#VALUE!</v>
      </c>
      <c r="N124" t="e">
        <f t="shared" si="8"/>
        <v>#VALUE!</v>
      </c>
      <c r="O124" t="e">
        <f t="shared" si="9"/>
        <v>#VALUE!</v>
      </c>
      <c r="P124" t="e">
        <f t="shared" si="10"/>
        <v>#VALUE!</v>
      </c>
    </row>
    <row r="125" spans="2:16" hidden="1" x14ac:dyDescent="0.35">
      <c r="B125" t="str">
        <f t="shared" si="11"/>
        <v>Standard_E20_v3</v>
      </c>
      <c r="D125" t="s">
        <v>1654</v>
      </c>
      <c r="E125">
        <v>20</v>
      </c>
      <c r="F125" t="s">
        <v>1493</v>
      </c>
      <c r="G125" t="s">
        <v>1436</v>
      </c>
      <c r="H125" s="19">
        <v>1226.4000000000001</v>
      </c>
      <c r="I125" s="19">
        <v>721.33489999999995</v>
      </c>
      <c r="J125" s="19">
        <v>484.3039</v>
      </c>
      <c r="K125" s="19">
        <v>122.64</v>
      </c>
      <c r="M125" t="e">
        <f t="shared" si="7"/>
        <v>#VALUE!</v>
      </c>
      <c r="N125" t="e">
        <f t="shared" si="8"/>
        <v>#VALUE!</v>
      </c>
      <c r="O125" t="e">
        <f t="shared" si="9"/>
        <v>#VALUE!</v>
      </c>
      <c r="P125" t="e">
        <f t="shared" si="10"/>
        <v>#VALUE!</v>
      </c>
    </row>
    <row r="126" spans="2:16" hidden="1" x14ac:dyDescent="0.35">
      <c r="B126" t="str">
        <f t="shared" si="11"/>
        <v>Standard_E32_v3</v>
      </c>
      <c r="D126" t="s">
        <v>1656</v>
      </c>
      <c r="E126">
        <v>32</v>
      </c>
      <c r="F126" t="s">
        <v>1414</v>
      </c>
      <c r="G126" t="s">
        <v>1411</v>
      </c>
      <c r="H126" s="19">
        <v>1962.24</v>
      </c>
      <c r="I126" s="19">
        <v>1218.0853</v>
      </c>
      <c r="J126" s="19">
        <v>778.88810000000001</v>
      </c>
      <c r="K126" s="19">
        <v>196.22399999999999</v>
      </c>
      <c r="M126" t="e">
        <f t="shared" si="7"/>
        <v>#VALUE!</v>
      </c>
      <c r="N126" t="e">
        <f t="shared" si="8"/>
        <v>#VALUE!</v>
      </c>
      <c r="O126" t="e">
        <f t="shared" si="9"/>
        <v>#VALUE!</v>
      </c>
      <c r="P126" t="e">
        <f t="shared" si="10"/>
        <v>#VALUE!</v>
      </c>
    </row>
    <row r="127" spans="2:16" hidden="1" x14ac:dyDescent="0.35">
      <c r="B127" t="str">
        <f t="shared" si="11"/>
        <v>Standard_E48_v3</v>
      </c>
      <c r="D127" t="s">
        <v>1658</v>
      </c>
      <c r="E127">
        <v>48</v>
      </c>
      <c r="F127" t="s">
        <v>1416</v>
      </c>
      <c r="G127" t="s">
        <v>1413</v>
      </c>
      <c r="H127" s="19">
        <v>2943.36</v>
      </c>
      <c r="I127" s="19">
        <v>1730.7497000000001</v>
      </c>
      <c r="J127" s="19">
        <v>1162.0797</v>
      </c>
      <c r="K127" s="19">
        <v>294.33600000000001</v>
      </c>
      <c r="M127" t="e">
        <f t="shared" si="7"/>
        <v>#VALUE!</v>
      </c>
      <c r="N127" t="e">
        <f t="shared" si="8"/>
        <v>#VALUE!</v>
      </c>
      <c r="O127" t="e">
        <f t="shared" si="9"/>
        <v>#VALUE!</v>
      </c>
      <c r="P127" t="e">
        <f t="shared" si="10"/>
        <v>#VALUE!</v>
      </c>
    </row>
    <row r="128" spans="2:16" hidden="1" x14ac:dyDescent="0.35">
      <c r="B128" t="str">
        <f t="shared" si="11"/>
        <v>Standard_E64i_v3 1</v>
      </c>
      <c r="D128" t="s">
        <v>1660</v>
      </c>
      <c r="E128">
        <v>64</v>
      </c>
      <c r="F128" t="s">
        <v>1661</v>
      </c>
      <c r="G128" t="s">
        <v>1415</v>
      </c>
      <c r="H128" s="19">
        <v>3549.99</v>
      </c>
      <c r="I128" s="19">
        <v>2516.0837000000001</v>
      </c>
      <c r="J128" s="19">
        <v>1475.33</v>
      </c>
      <c r="K128" s="19">
        <v>354.99900000000002</v>
      </c>
      <c r="M128" t="e">
        <f t="shared" si="7"/>
        <v>#VALUE!</v>
      </c>
      <c r="N128" t="e">
        <f t="shared" si="8"/>
        <v>#VALUE!</v>
      </c>
      <c r="O128" t="e">
        <f t="shared" si="9"/>
        <v>#VALUE!</v>
      </c>
      <c r="P128" t="e">
        <f t="shared" si="10"/>
        <v>#VALUE!</v>
      </c>
    </row>
    <row r="129" spans="2:16" hidden="1" x14ac:dyDescent="0.35">
      <c r="B129" t="str">
        <f t="shared" si="11"/>
        <v>Standard_E64_v3</v>
      </c>
      <c r="D129" t="s">
        <v>1663</v>
      </c>
      <c r="E129">
        <v>64</v>
      </c>
      <c r="F129" t="s">
        <v>1661</v>
      </c>
      <c r="G129" t="s">
        <v>1415</v>
      </c>
      <c r="H129" s="19">
        <v>3549.99</v>
      </c>
      <c r="I129" s="19">
        <v>2307.165</v>
      </c>
      <c r="J129" s="19">
        <v>1475.33</v>
      </c>
      <c r="K129" s="19">
        <v>354.99900000000002</v>
      </c>
      <c r="M129" t="e">
        <f t="shared" si="7"/>
        <v>#VALUE!</v>
      </c>
      <c r="N129" t="e">
        <f t="shared" si="8"/>
        <v>#VALUE!</v>
      </c>
      <c r="O129" t="e">
        <f t="shared" si="9"/>
        <v>#VALUE!</v>
      </c>
      <c r="P129" t="e">
        <f t="shared" si="10"/>
        <v>#VALUE!</v>
      </c>
    </row>
    <row r="130" spans="2:16" hidden="1" x14ac:dyDescent="0.35">
      <c r="B130" t="str">
        <f t="shared" si="11"/>
        <v>Standard_E2s_v3</v>
      </c>
      <c r="D130" t="s">
        <v>1664</v>
      </c>
      <c r="E130">
        <v>2</v>
      </c>
      <c r="F130" t="s">
        <v>1404</v>
      </c>
      <c r="G130" t="s">
        <v>1406</v>
      </c>
      <c r="H130" s="19">
        <v>122.64</v>
      </c>
      <c r="I130" s="19">
        <v>76.080600000000004</v>
      </c>
      <c r="J130" s="19">
        <v>48.639899999999997</v>
      </c>
      <c r="K130" s="19">
        <v>12.263999999999999</v>
      </c>
      <c r="M130" t="e">
        <f t="shared" si="7"/>
        <v>#VALUE!</v>
      </c>
      <c r="N130" t="e">
        <f t="shared" si="8"/>
        <v>#VALUE!</v>
      </c>
      <c r="O130" t="e">
        <f t="shared" si="9"/>
        <v>#VALUE!</v>
      </c>
      <c r="P130" t="e">
        <f t="shared" si="10"/>
        <v>#VALUE!</v>
      </c>
    </row>
    <row r="131" spans="2:16" hidden="1" x14ac:dyDescent="0.35">
      <c r="B131" t="str">
        <f t="shared" ref="B131:B168" si="12">IFERROR(_xlfn.CONCAT("Standard_",REPLACE(D131,FIND(" ",D131,1),1,"_")),_xlfn.CONCAT("Standard_",D131))</f>
        <v>Standard_E4s_v3</v>
      </c>
      <c r="D131" t="s">
        <v>1665</v>
      </c>
      <c r="E131">
        <v>4</v>
      </c>
      <c r="F131" t="s">
        <v>1406</v>
      </c>
      <c r="G131" t="s">
        <v>1408</v>
      </c>
      <c r="H131" s="19">
        <v>245.28</v>
      </c>
      <c r="I131" s="19">
        <v>152.08090000000001</v>
      </c>
      <c r="J131" s="19">
        <v>97.250600000000006</v>
      </c>
      <c r="K131" s="19">
        <v>24.527999999999999</v>
      </c>
      <c r="M131" t="e">
        <f t="shared" ref="M131:M150" si="13">REPLACE(REPLACE(H131,1,2,""),FIND("/",REPLACE(H131,1,2,""),1),13,"")</f>
        <v>#VALUE!</v>
      </c>
      <c r="N131" t="e">
        <f t="shared" ref="N131:N150" si="14">REPLACE(REPLACE(I131,1,2,""),FIND("/",REPLACE(I131,1,2,""),1),13,"")</f>
        <v>#VALUE!</v>
      </c>
      <c r="O131" t="e">
        <f t="shared" ref="O131:O150" si="15">REPLACE(REPLACE(J131,1,2,""),FIND("/",REPLACE(J131,1,2,""),1),13,"")</f>
        <v>#VALUE!</v>
      </c>
      <c r="P131" t="e">
        <f t="shared" ref="P131:P150" si="16">REPLACE(REPLACE(K131,1,2,""),FIND("/",REPLACE(K131,1,2,""),1),13,"")</f>
        <v>#VALUE!</v>
      </c>
    </row>
    <row r="132" spans="2:16" hidden="1" x14ac:dyDescent="0.35">
      <c r="B132" t="str">
        <f t="shared" si="12"/>
        <v>Standard_E8s_v3</v>
      </c>
      <c r="D132" t="s">
        <v>1666</v>
      </c>
      <c r="E132">
        <v>8</v>
      </c>
      <c r="F132" t="s">
        <v>1408</v>
      </c>
      <c r="G132" t="s">
        <v>1410</v>
      </c>
      <c r="H132" s="19">
        <v>490.56</v>
      </c>
      <c r="I132" s="19">
        <v>304.66550000000001</v>
      </c>
      <c r="J132" s="19">
        <v>194.80779999999999</v>
      </c>
      <c r="K132" s="19">
        <v>49.055999999999997</v>
      </c>
      <c r="M132" t="e">
        <f t="shared" si="13"/>
        <v>#VALUE!</v>
      </c>
      <c r="N132" t="e">
        <f t="shared" si="14"/>
        <v>#VALUE!</v>
      </c>
      <c r="O132" t="e">
        <f t="shared" si="15"/>
        <v>#VALUE!</v>
      </c>
      <c r="P132" t="e">
        <f t="shared" si="16"/>
        <v>#VALUE!</v>
      </c>
    </row>
    <row r="133" spans="2:16" hidden="1" x14ac:dyDescent="0.35">
      <c r="B133" t="str">
        <f t="shared" si="12"/>
        <v>Standard_E16s_v3</v>
      </c>
      <c r="D133" t="s">
        <v>1667</v>
      </c>
      <c r="E133">
        <v>16</v>
      </c>
      <c r="F133" t="s">
        <v>1410</v>
      </c>
      <c r="G133" t="s">
        <v>1414</v>
      </c>
      <c r="H133" s="19">
        <v>981.12</v>
      </c>
      <c r="I133" s="19">
        <v>608.91489999999999</v>
      </c>
      <c r="J133" s="19">
        <v>389.33089999999999</v>
      </c>
      <c r="K133" s="19">
        <v>98.111999999999995</v>
      </c>
      <c r="M133" t="e">
        <f t="shared" si="13"/>
        <v>#VALUE!</v>
      </c>
      <c r="N133" t="e">
        <f t="shared" si="14"/>
        <v>#VALUE!</v>
      </c>
      <c r="O133" t="e">
        <f t="shared" si="15"/>
        <v>#VALUE!</v>
      </c>
      <c r="P133" t="e">
        <f t="shared" si="16"/>
        <v>#VALUE!</v>
      </c>
    </row>
    <row r="134" spans="2:16" hidden="1" x14ac:dyDescent="0.35">
      <c r="B134" t="str">
        <f t="shared" si="12"/>
        <v>Standard_E20s_v3</v>
      </c>
      <c r="D134" t="s">
        <v>1668</v>
      </c>
      <c r="E134">
        <v>20</v>
      </c>
      <c r="F134" t="s">
        <v>1493</v>
      </c>
      <c r="G134" t="s">
        <v>1669</v>
      </c>
      <c r="H134" s="19">
        <v>1226.4000000000001</v>
      </c>
      <c r="I134" s="19">
        <v>721.33489999999995</v>
      </c>
      <c r="J134" s="19">
        <v>484.3039</v>
      </c>
      <c r="K134" s="19">
        <v>122.64</v>
      </c>
      <c r="M134" t="e">
        <f t="shared" si="13"/>
        <v>#VALUE!</v>
      </c>
      <c r="N134" t="e">
        <f t="shared" si="14"/>
        <v>#VALUE!</v>
      </c>
      <c r="O134" t="e">
        <f t="shared" si="15"/>
        <v>#VALUE!</v>
      </c>
      <c r="P134" t="e">
        <f t="shared" si="16"/>
        <v>#VALUE!</v>
      </c>
    </row>
    <row r="135" spans="2:16" hidden="1" x14ac:dyDescent="0.35">
      <c r="B135" t="str">
        <f t="shared" si="12"/>
        <v>Standard_E32s_v3</v>
      </c>
      <c r="D135" t="s">
        <v>1670</v>
      </c>
      <c r="E135">
        <v>32</v>
      </c>
      <c r="F135" t="s">
        <v>1414</v>
      </c>
      <c r="G135" t="s">
        <v>1427</v>
      </c>
      <c r="H135" s="19">
        <v>1962.24</v>
      </c>
      <c r="I135" s="19">
        <v>1218.0853</v>
      </c>
      <c r="J135" s="19">
        <v>778.88810000000001</v>
      </c>
      <c r="K135" s="19">
        <v>196.22399999999999</v>
      </c>
      <c r="M135" t="e">
        <f t="shared" si="13"/>
        <v>#VALUE!</v>
      </c>
      <c r="N135" t="e">
        <f t="shared" si="14"/>
        <v>#VALUE!</v>
      </c>
      <c r="O135" t="e">
        <f t="shared" si="15"/>
        <v>#VALUE!</v>
      </c>
      <c r="P135" t="e">
        <f t="shared" si="16"/>
        <v>#VALUE!</v>
      </c>
    </row>
    <row r="136" spans="2:16" hidden="1" x14ac:dyDescent="0.35">
      <c r="B136" t="str">
        <f t="shared" si="12"/>
        <v>Standard_E48s_v3</v>
      </c>
      <c r="D136" t="s">
        <v>1671</v>
      </c>
      <c r="E136">
        <v>48</v>
      </c>
      <c r="F136" t="s">
        <v>1416</v>
      </c>
      <c r="G136" t="s">
        <v>1428</v>
      </c>
      <c r="H136" s="19">
        <v>2943.36</v>
      </c>
      <c r="I136" s="19">
        <v>1730.7497000000001</v>
      </c>
      <c r="J136" s="19">
        <v>1162.0797</v>
      </c>
      <c r="K136" s="19">
        <v>294.33600000000001</v>
      </c>
      <c r="M136" t="e">
        <f t="shared" si="13"/>
        <v>#VALUE!</v>
      </c>
      <c r="N136" t="e">
        <f t="shared" si="14"/>
        <v>#VALUE!</v>
      </c>
      <c r="O136" t="e">
        <f t="shared" si="15"/>
        <v>#VALUE!</v>
      </c>
      <c r="P136" t="e">
        <f t="shared" si="16"/>
        <v>#VALUE!</v>
      </c>
    </row>
    <row r="137" spans="2:16" hidden="1" x14ac:dyDescent="0.35">
      <c r="B137" t="str">
        <f t="shared" si="12"/>
        <v>Standard_E64is_v3 1</v>
      </c>
      <c r="D137" t="s">
        <v>1672</v>
      </c>
      <c r="E137">
        <v>64</v>
      </c>
      <c r="F137" t="s">
        <v>1661</v>
      </c>
      <c r="G137" t="s">
        <v>1673</v>
      </c>
      <c r="H137" s="19">
        <v>3549.99</v>
      </c>
      <c r="I137" s="19">
        <v>2516.0837000000001</v>
      </c>
      <c r="J137" s="19">
        <v>1475.33</v>
      </c>
      <c r="K137" s="19">
        <v>354.99900000000002</v>
      </c>
      <c r="M137" t="e">
        <f t="shared" si="13"/>
        <v>#VALUE!</v>
      </c>
      <c r="N137" t="e">
        <f t="shared" si="14"/>
        <v>#VALUE!</v>
      </c>
      <c r="O137" t="e">
        <f t="shared" si="15"/>
        <v>#VALUE!</v>
      </c>
      <c r="P137" t="e">
        <f t="shared" si="16"/>
        <v>#VALUE!</v>
      </c>
    </row>
    <row r="138" spans="2:16" hidden="1" x14ac:dyDescent="0.35">
      <c r="B138" t="str">
        <f t="shared" si="12"/>
        <v>Standard_E64s_v3</v>
      </c>
      <c r="D138" t="s">
        <v>1674</v>
      </c>
      <c r="E138">
        <v>64</v>
      </c>
      <c r="F138" t="s">
        <v>1661</v>
      </c>
      <c r="G138" t="s">
        <v>1673</v>
      </c>
      <c r="H138" s="19">
        <v>3549.99</v>
      </c>
      <c r="I138" s="19">
        <v>2307.165</v>
      </c>
      <c r="J138" s="19">
        <v>1475.33</v>
      </c>
      <c r="K138" s="19">
        <v>354.99900000000002</v>
      </c>
      <c r="M138" t="e">
        <f t="shared" si="13"/>
        <v>#VALUE!</v>
      </c>
      <c r="N138" t="e">
        <f t="shared" si="14"/>
        <v>#VALUE!</v>
      </c>
      <c r="O138" t="e">
        <f t="shared" si="15"/>
        <v>#VALUE!</v>
      </c>
      <c r="P138" t="e">
        <f t="shared" si="16"/>
        <v>#VALUE!</v>
      </c>
    </row>
    <row r="139" spans="2:16" hidden="1" x14ac:dyDescent="0.35">
      <c r="B139" t="str">
        <f t="shared" si="12"/>
        <v>Standard_D11_v2</v>
      </c>
      <c r="D139" t="s">
        <v>1675</v>
      </c>
      <c r="E139">
        <v>2</v>
      </c>
      <c r="F139" t="s">
        <v>1547</v>
      </c>
      <c r="G139" t="s">
        <v>1405</v>
      </c>
      <c r="H139" s="19">
        <v>146</v>
      </c>
      <c r="I139" s="19">
        <v>86.169200000000004</v>
      </c>
      <c r="J139" s="19">
        <v>57.0276</v>
      </c>
      <c r="K139" s="19">
        <v>15.286199999999999</v>
      </c>
      <c r="M139" t="e">
        <f t="shared" si="13"/>
        <v>#VALUE!</v>
      </c>
      <c r="N139" t="e">
        <f t="shared" si="14"/>
        <v>#VALUE!</v>
      </c>
      <c r="O139" t="e">
        <f t="shared" si="15"/>
        <v>#VALUE!</v>
      </c>
      <c r="P139" t="e">
        <f t="shared" si="16"/>
        <v>#VALUE!</v>
      </c>
    </row>
    <row r="140" spans="2:16" hidden="1" x14ac:dyDescent="0.35">
      <c r="B140" t="str">
        <f t="shared" si="12"/>
        <v>Standard_D12_v2</v>
      </c>
      <c r="D140" t="s">
        <v>1677</v>
      </c>
      <c r="E140">
        <v>4</v>
      </c>
      <c r="F140" t="s">
        <v>1550</v>
      </c>
      <c r="G140" t="s">
        <v>1407</v>
      </c>
      <c r="H140" s="19">
        <v>292.73</v>
      </c>
      <c r="I140" s="19">
        <v>172.499</v>
      </c>
      <c r="J140" s="19">
        <v>114.0844</v>
      </c>
      <c r="K140" s="19">
        <v>30.649100000000001</v>
      </c>
      <c r="M140" t="e">
        <f t="shared" si="13"/>
        <v>#VALUE!</v>
      </c>
      <c r="N140" t="e">
        <f t="shared" si="14"/>
        <v>#VALUE!</v>
      </c>
      <c r="O140" t="e">
        <f t="shared" si="15"/>
        <v>#VALUE!</v>
      </c>
      <c r="P140" t="e">
        <f t="shared" si="16"/>
        <v>#VALUE!</v>
      </c>
    </row>
    <row r="141" spans="2:16" hidden="1" x14ac:dyDescent="0.35">
      <c r="B141" t="str">
        <f t="shared" si="12"/>
        <v>Standard_D13_v2</v>
      </c>
      <c r="D141" t="s">
        <v>1679</v>
      </c>
      <c r="E141">
        <v>8</v>
      </c>
      <c r="F141" t="s">
        <v>1553</v>
      </c>
      <c r="G141" t="s">
        <v>1409</v>
      </c>
      <c r="H141" s="19">
        <v>584.73</v>
      </c>
      <c r="I141" s="19">
        <v>345.0856</v>
      </c>
      <c r="J141" s="19">
        <v>228.1688</v>
      </c>
      <c r="K141" s="19">
        <v>61.221499999999999</v>
      </c>
      <c r="M141" t="e">
        <f t="shared" si="13"/>
        <v>#VALUE!</v>
      </c>
      <c r="N141" t="e">
        <f t="shared" si="14"/>
        <v>#VALUE!</v>
      </c>
      <c r="O141" t="e">
        <f t="shared" si="15"/>
        <v>#VALUE!</v>
      </c>
      <c r="P141" t="e">
        <f t="shared" si="16"/>
        <v>#VALUE!</v>
      </c>
    </row>
    <row r="142" spans="2:16" hidden="1" x14ac:dyDescent="0.35">
      <c r="B142" t="str">
        <f t="shared" si="12"/>
        <v>Standard_D14_v2</v>
      </c>
      <c r="D142" t="s">
        <v>1681</v>
      </c>
      <c r="E142">
        <v>16</v>
      </c>
      <c r="F142" t="s">
        <v>1560</v>
      </c>
      <c r="G142" t="s">
        <v>1411</v>
      </c>
      <c r="H142" s="19">
        <v>1170.19</v>
      </c>
      <c r="I142" s="19">
        <v>690.33180000000004</v>
      </c>
      <c r="J142" s="19">
        <v>456.38869999999997</v>
      </c>
      <c r="K142" s="19">
        <v>122.5189</v>
      </c>
      <c r="M142" t="e">
        <f t="shared" si="13"/>
        <v>#VALUE!</v>
      </c>
      <c r="N142" t="e">
        <f t="shared" si="14"/>
        <v>#VALUE!</v>
      </c>
      <c r="O142" t="e">
        <f t="shared" si="15"/>
        <v>#VALUE!</v>
      </c>
      <c r="P142" t="e">
        <f t="shared" si="16"/>
        <v>#VALUE!</v>
      </c>
    </row>
    <row r="143" spans="2:16" hidden="1" x14ac:dyDescent="0.35">
      <c r="B143" t="str">
        <f t="shared" si="12"/>
        <v>Standard_D15i_v2 1</v>
      </c>
      <c r="D143" t="s">
        <v>1683</v>
      </c>
      <c r="E143">
        <v>20</v>
      </c>
      <c r="F143" t="s">
        <v>1684</v>
      </c>
      <c r="G143" t="s">
        <v>1685</v>
      </c>
      <c r="H143" s="19">
        <v>1462.19</v>
      </c>
      <c r="I143" s="19">
        <v>1462.19</v>
      </c>
      <c r="J143" s="19">
        <v>1462.19</v>
      </c>
      <c r="K143" s="19">
        <v>153.09129999999999</v>
      </c>
      <c r="M143" t="e">
        <f t="shared" si="13"/>
        <v>#VALUE!</v>
      </c>
      <c r="N143" t="e">
        <f t="shared" si="14"/>
        <v>#VALUE!</v>
      </c>
      <c r="O143" t="e">
        <f t="shared" si="15"/>
        <v>#VALUE!</v>
      </c>
      <c r="P143" t="e">
        <f t="shared" si="16"/>
        <v>#VALUE!</v>
      </c>
    </row>
    <row r="144" spans="2:16" hidden="1" x14ac:dyDescent="0.35">
      <c r="B144" t="str">
        <f t="shared" si="12"/>
        <v>Standard_D15_v2</v>
      </c>
      <c r="D144" t="s">
        <v>1687</v>
      </c>
      <c r="E144">
        <v>20</v>
      </c>
      <c r="F144" t="s">
        <v>1684</v>
      </c>
      <c r="G144" t="s">
        <v>1685</v>
      </c>
      <c r="H144" s="19">
        <v>1462.19</v>
      </c>
      <c r="I144" s="19">
        <v>862.83079999999995</v>
      </c>
      <c r="J144" s="19">
        <v>570.47310000000004</v>
      </c>
      <c r="K144" s="19">
        <v>153.09129999999999</v>
      </c>
      <c r="M144" t="e">
        <f t="shared" si="13"/>
        <v>#VALUE!</v>
      </c>
      <c r="N144" t="e">
        <f t="shared" si="14"/>
        <v>#VALUE!</v>
      </c>
      <c r="O144" t="e">
        <f t="shared" si="15"/>
        <v>#VALUE!</v>
      </c>
      <c r="P144" t="e">
        <f t="shared" si="16"/>
        <v>#VALUE!</v>
      </c>
    </row>
    <row r="145" spans="2:16" hidden="1" x14ac:dyDescent="0.35">
      <c r="B145" t="str">
        <f t="shared" si="12"/>
        <v>Standard_DS11_v2</v>
      </c>
      <c r="D145" t="s">
        <v>1688</v>
      </c>
      <c r="E145">
        <v>2</v>
      </c>
      <c r="F145" t="s">
        <v>1547</v>
      </c>
      <c r="G145" t="s">
        <v>1550</v>
      </c>
      <c r="H145" s="19">
        <v>146</v>
      </c>
      <c r="I145" s="19">
        <v>86.169200000000004</v>
      </c>
      <c r="J145" s="19">
        <v>57.0276</v>
      </c>
      <c r="K145" s="19">
        <v>15.286199999999999</v>
      </c>
      <c r="M145" t="e">
        <f t="shared" si="13"/>
        <v>#VALUE!</v>
      </c>
      <c r="N145" t="e">
        <f t="shared" si="14"/>
        <v>#VALUE!</v>
      </c>
      <c r="O145" t="e">
        <f t="shared" si="15"/>
        <v>#VALUE!</v>
      </c>
      <c r="P145" t="e">
        <f t="shared" si="16"/>
        <v>#VALUE!</v>
      </c>
    </row>
    <row r="146" spans="2:16" hidden="1" x14ac:dyDescent="0.35">
      <c r="B146" t="str">
        <f t="shared" si="12"/>
        <v>Standard_DS12_v2</v>
      </c>
      <c r="D146" t="s">
        <v>1689</v>
      </c>
      <c r="E146">
        <v>4</v>
      </c>
      <c r="F146" t="s">
        <v>1550</v>
      </c>
      <c r="G146" t="s">
        <v>1553</v>
      </c>
      <c r="H146" s="19">
        <v>292.73</v>
      </c>
      <c r="I146" s="19">
        <v>172.499</v>
      </c>
      <c r="J146" s="19">
        <v>114.0844</v>
      </c>
      <c r="K146" s="19">
        <v>30.649100000000001</v>
      </c>
      <c r="M146" t="e">
        <f t="shared" si="13"/>
        <v>#VALUE!</v>
      </c>
      <c r="N146" t="e">
        <f t="shared" si="14"/>
        <v>#VALUE!</v>
      </c>
      <c r="O146" t="e">
        <f t="shared" si="15"/>
        <v>#VALUE!</v>
      </c>
      <c r="P146" t="e">
        <f t="shared" si="16"/>
        <v>#VALUE!</v>
      </c>
    </row>
    <row r="147" spans="2:16" hidden="1" x14ac:dyDescent="0.35">
      <c r="B147" t="str">
        <f t="shared" si="12"/>
        <v>Standard_DS13_v2</v>
      </c>
      <c r="D147" t="s">
        <v>1690</v>
      </c>
      <c r="E147">
        <v>8</v>
      </c>
      <c r="F147" t="s">
        <v>1553</v>
      </c>
      <c r="G147" t="s">
        <v>1560</v>
      </c>
      <c r="H147" s="19">
        <v>584.73</v>
      </c>
      <c r="I147" s="19">
        <v>345.0856</v>
      </c>
      <c r="J147" s="19">
        <v>228.1688</v>
      </c>
      <c r="K147" s="19">
        <v>61.221499999999999</v>
      </c>
      <c r="M147" t="e">
        <f t="shared" si="13"/>
        <v>#VALUE!</v>
      </c>
      <c r="N147" t="e">
        <f t="shared" si="14"/>
        <v>#VALUE!</v>
      </c>
      <c r="O147" t="e">
        <f t="shared" si="15"/>
        <v>#VALUE!</v>
      </c>
      <c r="P147" t="e">
        <f t="shared" si="16"/>
        <v>#VALUE!</v>
      </c>
    </row>
    <row r="148" spans="2:16" hidden="1" x14ac:dyDescent="0.35">
      <c r="B148" t="str">
        <f t="shared" si="12"/>
        <v>Standard_DS14_v2</v>
      </c>
      <c r="D148" t="s">
        <v>1691</v>
      </c>
      <c r="E148">
        <v>16</v>
      </c>
      <c r="F148" t="s">
        <v>1560</v>
      </c>
      <c r="G148" t="s">
        <v>1692</v>
      </c>
      <c r="H148" s="19">
        <v>1170.19</v>
      </c>
      <c r="I148" s="19">
        <v>690.33180000000004</v>
      </c>
      <c r="J148" s="19">
        <v>456.38869999999997</v>
      </c>
      <c r="K148" s="19">
        <v>122.5189</v>
      </c>
      <c r="M148" t="e">
        <f t="shared" si="13"/>
        <v>#VALUE!</v>
      </c>
      <c r="N148" t="e">
        <f t="shared" si="14"/>
        <v>#VALUE!</v>
      </c>
      <c r="O148" t="e">
        <f t="shared" si="15"/>
        <v>#VALUE!</v>
      </c>
      <c r="P148" t="e">
        <f t="shared" si="16"/>
        <v>#VALUE!</v>
      </c>
    </row>
    <row r="149" spans="2:16" hidden="1" x14ac:dyDescent="0.35">
      <c r="B149" t="str">
        <f t="shared" si="12"/>
        <v>Standard_DS15i_v2 1</v>
      </c>
      <c r="D149" t="s">
        <v>1693</v>
      </c>
      <c r="E149">
        <v>20</v>
      </c>
      <c r="F149" t="s">
        <v>1684</v>
      </c>
      <c r="G149" t="s">
        <v>1694</v>
      </c>
      <c r="H149" s="19">
        <v>1462.19</v>
      </c>
      <c r="I149" s="19">
        <v>1462.19</v>
      </c>
      <c r="J149" s="19">
        <v>1462.19</v>
      </c>
      <c r="K149" s="19">
        <v>153.09129999999999</v>
      </c>
      <c r="M149" t="e">
        <f t="shared" si="13"/>
        <v>#VALUE!</v>
      </c>
      <c r="N149" t="e">
        <f t="shared" si="14"/>
        <v>#VALUE!</v>
      </c>
      <c r="O149" t="e">
        <f t="shared" si="15"/>
        <v>#VALUE!</v>
      </c>
      <c r="P149" t="e">
        <f t="shared" si="16"/>
        <v>#VALUE!</v>
      </c>
    </row>
    <row r="150" spans="2:16" hidden="1" x14ac:dyDescent="0.35">
      <c r="B150" t="str">
        <f t="shared" si="12"/>
        <v>Standard_DS15_v2</v>
      </c>
      <c r="D150" t="s">
        <v>1695</v>
      </c>
      <c r="E150">
        <v>20</v>
      </c>
      <c r="F150" t="s">
        <v>1684</v>
      </c>
      <c r="G150" t="s">
        <v>1694</v>
      </c>
      <c r="H150" s="19">
        <v>1462.19</v>
      </c>
      <c r="I150" s="19">
        <v>862.83079999999995</v>
      </c>
      <c r="J150" s="19">
        <v>570.47310000000004</v>
      </c>
      <c r="K150" s="19">
        <v>153.09129999999999</v>
      </c>
      <c r="M150" t="e">
        <f t="shared" si="13"/>
        <v>#VALUE!</v>
      </c>
      <c r="N150" t="e">
        <f t="shared" si="14"/>
        <v>#VALUE!</v>
      </c>
      <c r="O150" t="e">
        <f t="shared" si="15"/>
        <v>#VALUE!</v>
      </c>
      <c r="P150" t="e">
        <f t="shared" si="16"/>
        <v>#VALUE!</v>
      </c>
    </row>
    <row r="151" spans="2:16" hidden="1" x14ac:dyDescent="0.35">
      <c r="B151" t="str">
        <f t="shared" si="12"/>
        <v>Standard_M8-2ms</v>
      </c>
      <c r="D151" t="s">
        <v>1745</v>
      </c>
      <c r="E151">
        <v>8</v>
      </c>
      <c r="F151" t="s">
        <v>1746</v>
      </c>
      <c r="G151" t="s">
        <v>1414</v>
      </c>
      <c r="H151" s="19">
        <v>1503.07</v>
      </c>
      <c r="I151" s="19">
        <v>864.33460000000002</v>
      </c>
      <c r="J151" s="19">
        <v>420.50189999999998</v>
      </c>
      <c r="K151" s="19">
        <v>150.30699999999999</v>
      </c>
      <c r="M151" t="e">
        <f t="shared" ref="M151:M168" si="17">REPLACE(REPLACE(H151,1,2,""),FIND("/",REPLACE(H151,1,2,""),1),13,"")</f>
        <v>#VALUE!</v>
      </c>
      <c r="N151" t="e">
        <f t="shared" ref="N151:N168" si="18">REPLACE(REPLACE(I151,1,2,""),FIND("/",REPLACE(I151,1,2,""),1),13,"")</f>
        <v>#VALUE!</v>
      </c>
      <c r="O151" t="e">
        <f t="shared" ref="O151:O168" si="19">REPLACE(REPLACE(J151,1,2,""),FIND("/",REPLACE(J151,1,2,""),1),13,"")</f>
        <v>#VALUE!</v>
      </c>
      <c r="P151" t="e">
        <f t="shared" ref="P151:P168" si="20">REPLACE(REPLACE(K151,1,2,""),FIND("/",REPLACE(K151,1,2,""),1),13,"")</f>
        <v>#VALUE!</v>
      </c>
    </row>
    <row r="152" spans="2:16" hidden="1" x14ac:dyDescent="0.35">
      <c r="B152" t="str">
        <f t="shared" si="12"/>
        <v>Standard_M8-4ms</v>
      </c>
      <c r="D152" t="s">
        <v>1747</v>
      </c>
      <c r="E152">
        <v>8</v>
      </c>
      <c r="F152" t="s">
        <v>1746</v>
      </c>
      <c r="G152" t="s">
        <v>1414</v>
      </c>
      <c r="H152" s="19">
        <v>1503.07</v>
      </c>
      <c r="I152" s="19">
        <v>864.33460000000002</v>
      </c>
      <c r="J152" s="19">
        <v>420.50189999999998</v>
      </c>
      <c r="K152" s="19">
        <v>150.30699999999999</v>
      </c>
      <c r="M152" t="e">
        <f t="shared" si="17"/>
        <v>#VALUE!</v>
      </c>
      <c r="N152" t="e">
        <f t="shared" si="18"/>
        <v>#VALUE!</v>
      </c>
      <c r="O152" t="e">
        <f t="shared" si="19"/>
        <v>#VALUE!</v>
      </c>
      <c r="P152" t="e">
        <f t="shared" si="20"/>
        <v>#VALUE!</v>
      </c>
    </row>
    <row r="153" spans="2:16" hidden="1" x14ac:dyDescent="0.35">
      <c r="B153" t="str">
        <f t="shared" si="12"/>
        <v>Standard_M8ms</v>
      </c>
      <c r="D153" t="s">
        <v>1748</v>
      </c>
      <c r="E153">
        <v>8</v>
      </c>
      <c r="F153" t="s">
        <v>1746</v>
      </c>
      <c r="G153" t="s">
        <v>1414</v>
      </c>
      <c r="H153" s="19">
        <v>1503.07</v>
      </c>
      <c r="I153" s="19">
        <v>864.33460000000002</v>
      </c>
      <c r="J153" s="19">
        <v>420.50189999999998</v>
      </c>
      <c r="K153" s="19">
        <v>150.30699999999999</v>
      </c>
      <c r="M153" t="e">
        <f t="shared" si="17"/>
        <v>#VALUE!</v>
      </c>
      <c r="N153" t="e">
        <f t="shared" si="18"/>
        <v>#VALUE!</v>
      </c>
      <c r="O153" t="e">
        <f t="shared" si="19"/>
        <v>#VALUE!</v>
      </c>
      <c r="P153" t="e">
        <f t="shared" si="20"/>
        <v>#VALUE!</v>
      </c>
    </row>
    <row r="154" spans="2:16" hidden="1" x14ac:dyDescent="0.35">
      <c r="B154" t="str">
        <f t="shared" si="12"/>
        <v>Standard_M32-8ms</v>
      </c>
      <c r="D154" t="s">
        <v>1749</v>
      </c>
      <c r="E154">
        <v>32</v>
      </c>
      <c r="F154" t="s">
        <v>1750</v>
      </c>
      <c r="G154" t="s">
        <v>1751</v>
      </c>
      <c r="H154" s="19">
        <v>6012.28</v>
      </c>
      <c r="I154" s="19">
        <v>3457.3310999999999</v>
      </c>
      <c r="J154" s="19">
        <v>1681.9419</v>
      </c>
      <c r="K154" s="19">
        <v>601.22799999999995</v>
      </c>
      <c r="M154" t="e">
        <f t="shared" si="17"/>
        <v>#VALUE!</v>
      </c>
      <c r="N154" t="e">
        <f t="shared" si="18"/>
        <v>#VALUE!</v>
      </c>
      <c r="O154" t="e">
        <f t="shared" si="19"/>
        <v>#VALUE!</v>
      </c>
      <c r="P154" t="e">
        <f t="shared" si="20"/>
        <v>#VALUE!</v>
      </c>
    </row>
    <row r="155" spans="2:16" hidden="1" x14ac:dyDescent="0.35">
      <c r="B155" t="str">
        <f t="shared" si="12"/>
        <v>Standard_M16ms</v>
      </c>
      <c r="D155" t="s">
        <v>1752</v>
      </c>
      <c r="E155">
        <v>16</v>
      </c>
      <c r="F155" t="s">
        <v>1753</v>
      </c>
      <c r="G155" t="s">
        <v>1427</v>
      </c>
      <c r="H155" s="19">
        <v>3006.14</v>
      </c>
      <c r="I155" s="19">
        <v>1728.6692</v>
      </c>
      <c r="J155" s="19">
        <v>840.97460000000001</v>
      </c>
      <c r="K155" s="19">
        <v>300.61399999999998</v>
      </c>
      <c r="M155" t="e">
        <f t="shared" si="17"/>
        <v>#VALUE!</v>
      </c>
      <c r="N155" t="e">
        <f t="shared" si="18"/>
        <v>#VALUE!</v>
      </c>
      <c r="O155" t="e">
        <f t="shared" si="19"/>
        <v>#VALUE!</v>
      </c>
      <c r="P155" t="e">
        <f t="shared" si="20"/>
        <v>#VALUE!</v>
      </c>
    </row>
    <row r="156" spans="2:16" hidden="1" x14ac:dyDescent="0.35">
      <c r="B156" t="str">
        <f t="shared" si="12"/>
        <v>Standard_M32-16ms</v>
      </c>
      <c r="D156" t="s">
        <v>1754</v>
      </c>
      <c r="E156">
        <v>32</v>
      </c>
      <c r="F156" t="s">
        <v>1750</v>
      </c>
      <c r="G156" t="s">
        <v>1751</v>
      </c>
      <c r="H156" s="19">
        <v>6012.28</v>
      </c>
      <c r="I156" s="19">
        <v>3457.3310999999999</v>
      </c>
      <c r="J156" s="19">
        <v>1681.9419</v>
      </c>
      <c r="K156" s="19">
        <v>601.22799999999995</v>
      </c>
      <c r="M156" t="e">
        <f t="shared" si="17"/>
        <v>#VALUE!</v>
      </c>
      <c r="N156" t="e">
        <f t="shared" si="18"/>
        <v>#VALUE!</v>
      </c>
      <c r="O156" t="e">
        <f t="shared" si="19"/>
        <v>#VALUE!</v>
      </c>
      <c r="P156" t="e">
        <f t="shared" si="20"/>
        <v>#VALUE!</v>
      </c>
    </row>
    <row r="157" spans="2:16" hidden="1" x14ac:dyDescent="0.35">
      <c r="B157" t="str">
        <f t="shared" si="12"/>
        <v>Standard_M32ts</v>
      </c>
      <c r="D157" t="s">
        <v>1755</v>
      </c>
      <c r="E157">
        <v>32</v>
      </c>
      <c r="F157" t="s">
        <v>1412</v>
      </c>
      <c r="G157" t="s">
        <v>1751</v>
      </c>
      <c r="H157" s="19">
        <v>2634.1547</v>
      </c>
      <c r="I157" s="19">
        <v>1514.8303000000001</v>
      </c>
      <c r="J157" s="19">
        <v>736.94230000000005</v>
      </c>
      <c r="K157" s="19">
        <v>263.41539999999998</v>
      </c>
      <c r="M157" t="e">
        <f t="shared" si="17"/>
        <v>#VALUE!</v>
      </c>
      <c r="N157" t="e">
        <f t="shared" si="18"/>
        <v>#VALUE!</v>
      </c>
      <c r="O157" t="e">
        <f t="shared" si="19"/>
        <v>#VALUE!</v>
      </c>
      <c r="P157" t="e">
        <f t="shared" si="20"/>
        <v>#VALUE!</v>
      </c>
    </row>
    <row r="158" spans="2:16" hidden="1" x14ac:dyDescent="0.35">
      <c r="B158" t="str">
        <f t="shared" si="12"/>
        <v>Standard_M32ls</v>
      </c>
      <c r="D158" t="s">
        <v>1756</v>
      </c>
      <c r="E158">
        <v>32</v>
      </c>
      <c r="F158" t="s">
        <v>1414</v>
      </c>
      <c r="G158" t="s">
        <v>1751</v>
      </c>
      <c r="H158" s="19">
        <v>2795.6876000000002</v>
      </c>
      <c r="I158" s="19">
        <v>1607.752</v>
      </c>
      <c r="J158" s="19">
        <v>782.13660000000004</v>
      </c>
      <c r="K158" s="19">
        <v>279.56889999999999</v>
      </c>
      <c r="M158" t="e">
        <f t="shared" si="17"/>
        <v>#VALUE!</v>
      </c>
      <c r="N158" t="e">
        <f t="shared" si="18"/>
        <v>#VALUE!</v>
      </c>
      <c r="O158" t="e">
        <f t="shared" si="19"/>
        <v>#VALUE!</v>
      </c>
      <c r="P158" t="e">
        <f t="shared" si="20"/>
        <v>#VALUE!</v>
      </c>
    </row>
    <row r="159" spans="2:16" hidden="1" x14ac:dyDescent="0.35">
      <c r="B159" t="str">
        <f t="shared" si="12"/>
        <v>Standard_M32ms</v>
      </c>
      <c r="D159" t="s">
        <v>1757</v>
      </c>
      <c r="E159">
        <v>32</v>
      </c>
      <c r="F159" t="s">
        <v>1750</v>
      </c>
      <c r="G159" t="s">
        <v>1751</v>
      </c>
      <c r="H159" s="19">
        <v>6012.28</v>
      </c>
      <c r="I159" s="19">
        <v>3457.3310999999999</v>
      </c>
      <c r="J159" s="19">
        <v>1681.9419</v>
      </c>
      <c r="K159" s="19">
        <v>601.22799999999995</v>
      </c>
      <c r="M159" t="e">
        <f t="shared" si="17"/>
        <v>#VALUE!</v>
      </c>
      <c r="N159" t="e">
        <f t="shared" si="18"/>
        <v>#VALUE!</v>
      </c>
      <c r="O159" t="e">
        <f t="shared" si="19"/>
        <v>#VALUE!</v>
      </c>
      <c r="P159" t="e">
        <f t="shared" si="20"/>
        <v>#VALUE!</v>
      </c>
    </row>
    <row r="160" spans="2:16" hidden="1" x14ac:dyDescent="0.35">
      <c r="B160" t="str">
        <f t="shared" si="12"/>
        <v>Standard_M64ls</v>
      </c>
      <c r="D160" t="s">
        <v>1758</v>
      </c>
      <c r="E160">
        <v>64</v>
      </c>
      <c r="F160" t="s">
        <v>1427</v>
      </c>
      <c r="G160" t="s">
        <v>1759</v>
      </c>
      <c r="H160" s="19">
        <v>5269.2824000000001</v>
      </c>
      <c r="I160" s="19">
        <v>3030.1642999999999</v>
      </c>
      <c r="J160" s="19">
        <v>1474.1693</v>
      </c>
      <c r="K160" s="19">
        <v>526.92859999999996</v>
      </c>
      <c r="M160" t="e">
        <f t="shared" si="17"/>
        <v>#VALUE!</v>
      </c>
      <c r="N160" t="e">
        <f t="shared" si="18"/>
        <v>#VALUE!</v>
      </c>
      <c r="O160" t="e">
        <f t="shared" si="19"/>
        <v>#VALUE!</v>
      </c>
      <c r="P160" t="e">
        <f t="shared" si="20"/>
        <v>#VALUE!</v>
      </c>
    </row>
    <row r="161" spans="2:16" hidden="1" x14ac:dyDescent="0.35">
      <c r="B161" t="str">
        <f t="shared" si="12"/>
        <v>Standard_M64s</v>
      </c>
      <c r="D161" t="s">
        <v>1760</v>
      </c>
      <c r="E161">
        <v>64</v>
      </c>
      <c r="F161" t="s">
        <v>1751</v>
      </c>
      <c r="G161" t="s">
        <v>1759</v>
      </c>
      <c r="H161" s="19">
        <v>6523.28</v>
      </c>
      <c r="I161" s="19">
        <v>3751.4992000000002</v>
      </c>
      <c r="J161" s="19">
        <v>1825.0803000000001</v>
      </c>
      <c r="K161" s="19">
        <v>652.32799999999997</v>
      </c>
      <c r="M161" t="e">
        <f t="shared" si="17"/>
        <v>#VALUE!</v>
      </c>
      <c r="N161" t="e">
        <f t="shared" si="18"/>
        <v>#VALUE!</v>
      </c>
      <c r="O161" t="e">
        <f t="shared" si="19"/>
        <v>#VALUE!</v>
      </c>
      <c r="P161" t="e">
        <f t="shared" si="20"/>
        <v>#VALUE!</v>
      </c>
    </row>
    <row r="162" spans="2:16" hidden="1" x14ac:dyDescent="0.35">
      <c r="B162" t="str">
        <f t="shared" si="12"/>
        <v>Standard_M64 1</v>
      </c>
      <c r="D162" t="s">
        <v>1761</v>
      </c>
      <c r="E162">
        <v>64</v>
      </c>
      <c r="F162" t="s">
        <v>1751</v>
      </c>
      <c r="G162" t="s">
        <v>1762</v>
      </c>
      <c r="H162" s="19">
        <v>6523.28</v>
      </c>
      <c r="I162" s="19">
        <v>3751.4992000000002</v>
      </c>
      <c r="J162" s="19">
        <v>1825.0803000000001</v>
      </c>
      <c r="K162" s="19">
        <v>652.32799999999997</v>
      </c>
      <c r="M162" t="e">
        <f t="shared" si="17"/>
        <v>#VALUE!</v>
      </c>
      <c r="N162" t="e">
        <f t="shared" si="18"/>
        <v>#VALUE!</v>
      </c>
      <c r="O162" t="e">
        <f t="shared" si="19"/>
        <v>#VALUE!</v>
      </c>
      <c r="P162" t="e">
        <f t="shared" si="20"/>
        <v>#VALUE!</v>
      </c>
    </row>
    <row r="163" spans="2:16" hidden="1" x14ac:dyDescent="0.35">
      <c r="B163" t="str">
        <f t="shared" si="12"/>
        <v>Standard_M64ms</v>
      </c>
      <c r="D163" t="s">
        <v>1763</v>
      </c>
      <c r="E163">
        <v>64</v>
      </c>
      <c r="F163" t="s">
        <v>1764</v>
      </c>
      <c r="G163" t="s">
        <v>1759</v>
      </c>
      <c r="H163" s="19">
        <v>10111.959999999999</v>
      </c>
      <c r="I163" s="19">
        <v>5815.1653999999999</v>
      </c>
      <c r="J163" s="19">
        <v>2828.9982</v>
      </c>
      <c r="K163" s="19">
        <v>1011.196</v>
      </c>
      <c r="M163" t="e">
        <f t="shared" si="17"/>
        <v>#VALUE!</v>
      </c>
      <c r="N163" t="e">
        <f t="shared" si="18"/>
        <v>#VALUE!</v>
      </c>
      <c r="O163" t="e">
        <f t="shared" si="19"/>
        <v>#VALUE!</v>
      </c>
      <c r="P163" t="e">
        <f t="shared" si="20"/>
        <v>#VALUE!</v>
      </c>
    </row>
    <row r="164" spans="2:16" hidden="1" x14ac:dyDescent="0.35">
      <c r="B164" t="str">
        <f t="shared" si="12"/>
        <v>Standard_M64m 1</v>
      </c>
      <c r="D164" t="s">
        <v>1765</v>
      </c>
      <c r="E164">
        <v>64</v>
      </c>
      <c r="F164" t="s">
        <v>1764</v>
      </c>
      <c r="G164" t="s">
        <v>1762</v>
      </c>
      <c r="H164" s="19">
        <v>10111.959999999999</v>
      </c>
      <c r="I164" s="19">
        <v>5815.1653999999999</v>
      </c>
      <c r="J164" s="19">
        <v>2828.9982</v>
      </c>
      <c r="K164" s="19">
        <v>1011.196</v>
      </c>
      <c r="M164" t="e">
        <f t="shared" si="17"/>
        <v>#VALUE!</v>
      </c>
      <c r="N164" t="e">
        <f t="shared" si="18"/>
        <v>#VALUE!</v>
      </c>
      <c r="O164" t="e">
        <f t="shared" si="19"/>
        <v>#VALUE!</v>
      </c>
      <c r="P164" t="e">
        <f t="shared" si="20"/>
        <v>#VALUE!</v>
      </c>
    </row>
    <row r="165" spans="2:16" hidden="1" x14ac:dyDescent="0.35">
      <c r="B165" t="str">
        <f t="shared" si="12"/>
        <v>Standard_M128s</v>
      </c>
      <c r="D165" t="s">
        <v>1766</v>
      </c>
      <c r="E165">
        <v>128</v>
      </c>
      <c r="F165" t="s">
        <v>1759</v>
      </c>
      <c r="G165" t="s">
        <v>1767</v>
      </c>
      <c r="H165" s="19">
        <v>13047.29</v>
      </c>
      <c r="I165" s="19">
        <v>7503.0860000000002</v>
      </c>
      <c r="J165" s="19">
        <v>3650.1678999999999</v>
      </c>
      <c r="K165" s="19">
        <v>1304.729</v>
      </c>
      <c r="M165" t="e">
        <f t="shared" si="17"/>
        <v>#VALUE!</v>
      </c>
      <c r="N165" t="e">
        <f t="shared" si="18"/>
        <v>#VALUE!</v>
      </c>
      <c r="O165" t="e">
        <f t="shared" si="19"/>
        <v>#VALUE!</v>
      </c>
      <c r="P165" t="e">
        <f t="shared" si="20"/>
        <v>#VALUE!</v>
      </c>
    </row>
    <row r="166" spans="2:16" hidden="1" x14ac:dyDescent="0.35">
      <c r="B166" t="str">
        <f t="shared" si="12"/>
        <v>Standard_M128 1</v>
      </c>
      <c r="D166" t="s">
        <v>1768</v>
      </c>
      <c r="E166">
        <v>128</v>
      </c>
      <c r="F166" t="s">
        <v>1759</v>
      </c>
      <c r="G166" t="s">
        <v>1769</v>
      </c>
      <c r="H166" s="19">
        <v>13047.29</v>
      </c>
      <c r="I166" s="19">
        <v>7503.0860000000002</v>
      </c>
      <c r="J166" s="19">
        <v>3650.1678999999999</v>
      </c>
      <c r="K166" s="19">
        <v>1304.729</v>
      </c>
      <c r="M166" t="e">
        <f t="shared" si="17"/>
        <v>#VALUE!</v>
      </c>
      <c r="N166" t="e">
        <f t="shared" si="18"/>
        <v>#VALUE!</v>
      </c>
      <c r="O166" t="e">
        <f t="shared" si="19"/>
        <v>#VALUE!</v>
      </c>
      <c r="P166" t="e">
        <f t="shared" si="20"/>
        <v>#VALUE!</v>
      </c>
    </row>
    <row r="167" spans="2:16" hidden="1" x14ac:dyDescent="0.35">
      <c r="B167" t="str">
        <f t="shared" si="12"/>
        <v>Standard_M128ms</v>
      </c>
      <c r="D167" t="s">
        <v>1770</v>
      </c>
      <c r="E167">
        <v>128</v>
      </c>
      <c r="F167" t="s">
        <v>1771</v>
      </c>
      <c r="G167" t="s">
        <v>1767</v>
      </c>
      <c r="H167" s="19">
        <v>26106.26</v>
      </c>
      <c r="I167" s="19">
        <v>15012.9172</v>
      </c>
      <c r="J167" s="19">
        <v>7303.6135000000004</v>
      </c>
      <c r="K167" s="19">
        <v>2610.6260000000002</v>
      </c>
      <c r="M167" t="e">
        <f t="shared" si="17"/>
        <v>#VALUE!</v>
      </c>
      <c r="N167" t="e">
        <f t="shared" si="18"/>
        <v>#VALUE!</v>
      </c>
      <c r="O167" t="e">
        <f t="shared" si="19"/>
        <v>#VALUE!</v>
      </c>
      <c r="P167" t="e">
        <f t="shared" si="20"/>
        <v>#VALUE!</v>
      </c>
    </row>
    <row r="168" spans="2:16" hidden="1" x14ac:dyDescent="0.35">
      <c r="B168" t="str">
        <f t="shared" si="12"/>
        <v>Standard_M128m 1</v>
      </c>
      <c r="D168" t="s">
        <v>1772</v>
      </c>
      <c r="E168">
        <v>128</v>
      </c>
      <c r="F168" t="s">
        <v>1771</v>
      </c>
      <c r="G168" t="s">
        <v>1769</v>
      </c>
      <c r="H168" s="19">
        <v>26106.26</v>
      </c>
      <c r="I168" s="19">
        <v>15012.9172</v>
      </c>
      <c r="J168" s="19">
        <v>7303.6135000000004</v>
      </c>
      <c r="K168" s="19">
        <v>2610.6260000000002</v>
      </c>
      <c r="M168" t="e">
        <f t="shared" si="17"/>
        <v>#VALUE!</v>
      </c>
      <c r="N168" t="e">
        <f t="shared" si="18"/>
        <v>#VALUE!</v>
      </c>
      <c r="O168" t="e">
        <f t="shared" si="19"/>
        <v>#VALUE!</v>
      </c>
      <c r="P168" t="e">
        <f t="shared" si="20"/>
        <v>#VALUE!</v>
      </c>
    </row>
  </sheetData>
  <autoFilter ref="A1:K168" xr:uid="{E5A736AD-1FCF-42D7-B0F5-8A7AEBA141DD}">
    <filterColumn colId="4">
      <filters>
        <filter val="4"/>
      </filters>
    </filterColumn>
    <filterColumn colId="5">
      <filters>
        <filter val="14 GiB"/>
        <filter val="16 GiB"/>
      </filters>
    </filterColumn>
    <sortState xmlns:xlrd2="http://schemas.microsoft.com/office/spreadsheetml/2017/richdata2" ref="A6:K67">
      <sortCondition ref="H1:H168"/>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9274-6E15-45A1-AFFB-844B205B81B7}">
  <dimension ref="A1:U49"/>
  <sheetViews>
    <sheetView workbookViewId="0"/>
  </sheetViews>
  <sheetFormatPr defaultRowHeight="14.5" x14ac:dyDescent="0.35"/>
  <cols>
    <col min="1" max="1" width="28.7265625" customWidth="1"/>
    <col min="2" max="2" width="18.453125" bestFit="1" customWidth="1"/>
    <col min="3" max="3" width="22.54296875" style="13" bestFit="1" customWidth="1"/>
    <col min="4" max="4" width="15.1796875" style="13" bestFit="1" customWidth="1"/>
    <col min="5" max="5" width="15.1796875" style="13" customWidth="1"/>
    <col min="6" max="6" width="16.26953125" style="13" customWidth="1"/>
    <col min="7" max="7" width="10.453125" style="13" customWidth="1"/>
    <col min="8" max="8" width="21.1796875" customWidth="1"/>
    <col min="9" max="9" width="11.1796875" bestFit="1" customWidth="1"/>
    <col min="10" max="10" width="19" customWidth="1"/>
    <col min="11" max="11" width="11.54296875" bestFit="1" customWidth="1"/>
    <col min="12" max="12" width="18.54296875" customWidth="1"/>
    <col min="13" max="13" width="11.54296875" bestFit="1" customWidth="1"/>
    <col min="14" max="14" width="20" customWidth="1"/>
    <col min="15" max="15" width="11.54296875" bestFit="1" customWidth="1"/>
    <col min="16" max="16" width="18" customWidth="1"/>
    <col min="17" max="17" width="10.1796875" bestFit="1" customWidth="1"/>
    <col min="19" max="19" width="12.54296875" bestFit="1" customWidth="1"/>
    <col min="20" max="20" width="15" bestFit="1" customWidth="1"/>
    <col min="21" max="21" width="14.1796875" bestFit="1" customWidth="1"/>
  </cols>
  <sheetData>
    <row r="1" spans="1:20" s="21" customFormat="1" x14ac:dyDescent="0.35">
      <c r="A1" s="31" t="s">
        <v>1715</v>
      </c>
      <c r="B1" s="30" t="s">
        <v>1718</v>
      </c>
      <c r="C1" s="36" t="s">
        <v>1728</v>
      </c>
      <c r="D1" s="37">
        <v>16.260000000000002</v>
      </c>
      <c r="E1" s="34"/>
      <c r="F1" s="29"/>
      <c r="G1" s="29"/>
      <c r="H1" s="28"/>
      <c r="I1" s="28"/>
      <c r="J1" s="28"/>
      <c r="K1" s="28"/>
      <c r="L1" s="28"/>
      <c r="M1" s="28"/>
      <c r="N1" s="28"/>
      <c r="O1" s="28"/>
      <c r="P1" s="28"/>
      <c r="Q1" s="28"/>
      <c r="R1" s="28"/>
      <c r="S1" s="28"/>
      <c r="T1" s="28"/>
    </row>
    <row r="2" spans="1:20" s="21" customFormat="1" x14ac:dyDescent="0.35">
      <c r="A2" s="31" t="s">
        <v>1716</v>
      </c>
      <c r="B2" s="30" t="s">
        <v>1713</v>
      </c>
      <c r="C2" s="29"/>
      <c r="D2" s="47" t="s">
        <v>1740</v>
      </c>
      <c r="E2" s="47" t="s">
        <v>1741</v>
      </c>
      <c r="F2" s="29"/>
      <c r="G2" s="29"/>
      <c r="H2" s="28"/>
      <c r="I2" s="28"/>
      <c r="J2" s="28"/>
      <c r="K2" s="28"/>
      <c r="L2" s="28"/>
      <c r="M2" s="28"/>
      <c r="N2" s="28"/>
      <c r="O2" s="28"/>
      <c r="P2" s="28"/>
      <c r="Q2" s="28"/>
      <c r="R2" s="28"/>
      <c r="S2" s="28"/>
      <c r="T2" s="28"/>
    </row>
    <row r="3" spans="1:20" s="21" customFormat="1" ht="15.5" x14ac:dyDescent="0.35">
      <c r="A3" s="31" t="s">
        <v>1727</v>
      </c>
      <c r="B3" s="35">
        <f>IF(B2="Yes",T48,S48)</f>
        <v>5713.8600000000006</v>
      </c>
      <c r="C3" s="38">
        <f>B3*D1</f>
        <v>92907.363600000012</v>
      </c>
      <c r="D3" s="47">
        <f>IF(B2="No",IF($B$1="1 Year",K48,IF($B$1="3 Year",O48,G48)),IF($B$1="1 Year",M48,IF($B$1="3 Year",Q48,I48)))</f>
        <v>5153.58</v>
      </c>
      <c r="E3" s="48">
        <f>R48</f>
        <v>560.27999999999986</v>
      </c>
      <c r="F3" s="49" t="s">
        <v>1724</v>
      </c>
      <c r="G3" s="49"/>
      <c r="H3" s="49"/>
      <c r="I3" s="49"/>
      <c r="J3" s="50" t="s">
        <v>1725</v>
      </c>
      <c r="K3" s="50"/>
      <c r="L3" s="50"/>
      <c r="M3" s="50"/>
      <c r="N3" s="51" t="s">
        <v>1726</v>
      </c>
      <c r="O3" s="51"/>
      <c r="P3" s="51"/>
      <c r="Q3" s="51"/>
      <c r="R3" s="28"/>
      <c r="S3" s="28"/>
      <c r="T3" s="28"/>
    </row>
    <row r="4" spans="1:20" x14ac:dyDescent="0.35">
      <c r="A4" s="17" t="s">
        <v>1699</v>
      </c>
      <c r="B4" s="1" t="s">
        <v>1394</v>
      </c>
      <c r="C4" s="12" t="s">
        <v>1393</v>
      </c>
      <c r="D4" s="12" t="s">
        <v>1721</v>
      </c>
      <c r="E4" s="12" t="s">
        <v>1739</v>
      </c>
      <c r="F4" s="1" t="s">
        <v>1722</v>
      </c>
      <c r="G4" s="1" t="s">
        <v>1395</v>
      </c>
      <c r="H4" s="33" t="s">
        <v>1723</v>
      </c>
      <c r="I4" s="33" t="s">
        <v>1395</v>
      </c>
      <c r="J4" s="1" t="s">
        <v>1398</v>
      </c>
      <c r="K4" s="1" t="s">
        <v>1395</v>
      </c>
      <c r="L4" s="33" t="s">
        <v>1399</v>
      </c>
      <c r="M4" s="33" t="s">
        <v>1395</v>
      </c>
      <c r="N4" s="1" t="s">
        <v>1400</v>
      </c>
      <c r="O4" s="1" t="s">
        <v>1395</v>
      </c>
      <c r="P4" s="33" t="s">
        <v>1401</v>
      </c>
      <c r="Q4" s="33" t="s">
        <v>1395</v>
      </c>
      <c r="R4" s="1" t="s">
        <v>1396</v>
      </c>
      <c r="S4" s="1" t="s">
        <v>1397</v>
      </c>
      <c r="T4" s="11" t="s">
        <v>1714</v>
      </c>
    </row>
    <row r="5" spans="1:20" x14ac:dyDescent="0.35">
      <c r="A5" s="18"/>
      <c r="B5" t="s">
        <v>23</v>
      </c>
      <c r="C5" s="14" t="str">
        <f>INDEX('Azure 1 Year Export - VMs'!E:G,MATCH(B5,'Azure 1 Year Export - VMs'!G:G,0),1)</f>
        <v>No</v>
      </c>
      <c r="D5" s="27">
        <f>IF(VLOOKUP(B5,'Azure 1 Year Export - VMs'!G:I,3,FALSE)="Ready For Azure",1,IF(VLOOKUP(B5,'Azure 1 Year Export - VMs'!G:I,3,FALSE)="Ready For Azure With Conditions",0.5,0))</f>
        <v>1</v>
      </c>
      <c r="E5" s="27" t="s">
        <v>1713</v>
      </c>
      <c r="F5" s="32" t="s">
        <v>862</v>
      </c>
      <c r="G5" s="19">
        <f>VLOOKUP(F5,'SA - VM Costs (USD)'!B:I,7,FALSE)</f>
        <v>981.12</v>
      </c>
      <c r="H5" s="20" t="s">
        <v>1700</v>
      </c>
      <c r="I5" s="19">
        <f>VLOOKUP(H5,'SA - VM Costs (USD)'!B:I,7,FALSE)</f>
        <v>986.23</v>
      </c>
      <c r="J5" t="str">
        <f>VLOOKUP(B5,'Azure 1 Year Export - VMs'!G:L,6,FALSE)</f>
        <v>Standard_E16s_v3</v>
      </c>
      <c r="K5" s="19">
        <f>VLOOKUP(B5,'Azure 1 Year Export - VMs'!G:M,7,FALSE)</f>
        <v>608.91999999999996</v>
      </c>
      <c r="L5" s="20" t="s">
        <v>1700</v>
      </c>
      <c r="M5" s="19">
        <f>VLOOKUP(L5,'SA - VM Costs (USD)'!B:I,8,FALSE)</f>
        <v>581.75160000000005</v>
      </c>
      <c r="N5" t="str">
        <f>VLOOKUP(B5,'Azure 3 Year Export - VMs'!E:J,6,FALSE)</f>
        <v>Standard_E16_v3</v>
      </c>
      <c r="O5" s="19">
        <f>VLOOKUP(B5,'Azure 3 Year Export - VMs'!E:K,7,FALSE)</f>
        <v>389.33</v>
      </c>
      <c r="P5" s="20" t="s">
        <v>1700</v>
      </c>
      <c r="Q5" s="19">
        <f>VLOOKUP(P5,'SA - VM Costs (USD)'!B:J,9,FALSE)</f>
        <v>374.69439999999997</v>
      </c>
      <c r="R5" s="19">
        <f>VALUE(VLOOKUP(B5,'Azure 1 Year Export - Disks'!C:J,8,FALSE))</f>
        <v>46.31</v>
      </c>
      <c r="S5" s="19">
        <f>IF($B$1="1 Year",K5+R5,IF($B$1="3 Year",O5+R5,G5+R5))</f>
        <v>655.23</v>
      </c>
      <c r="T5" s="19">
        <f>IF($B$1="1 Year",M5+R5,IF($B$1="3 Year",Q5+R5,I5+R5))</f>
        <v>628.0616</v>
      </c>
    </row>
    <row r="6" spans="1:20" x14ac:dyDescent="0.35">
      <c r="A6" s="18"/>
      <c r="B6" t="s">
        <v>72</v>
      </c>
      <c r="C6" s="14" t="str">
        <f>INDEX('Azure 1 Year Export - VMs'!E:G,MATCH(B6,'Azure 1 Year Export - VMs'!G:G,0),1)</f>
        <v>No</v>
      </c>
      <c r="D6" s="27">
        <f>IF(VLOOKUP(B6,'Azure 1 Year Export - VMs'!G:I,3,FALSE)="Ready For Azure",1,IF(VLOOKUP(B6,'Azure 1 Year Export - VMs'!G:I,3,FALSE)="Ready For Azure With Conditions",0.5,0))</f>
        <v>1</v>
      </c>
      <c r="E6" s="27" t="s">
        <v>1712</v>
      </c>
      <c r="F6" s="32" t="s">
        <v>869</v>
      </c>
      <c r="G6" s="19">
        <f>VLOOKUP(F6,'SA - VM Costs (USD)'!B:I,7,FALSE)</f>
        <v>83.22</v>
      </c>
      <c r="H6" t="s">
        <v>869</v>
      </c>
      <c r="I6" s="19">
        <f>VLOOKUP(H6,'SA - VM Costs (USD)'!B:I,7,FALSE)</f>
        <v>83.22</v>
      </c>
      <c r="J6" t="str">
        <f>VLOOKUP(B6,'Azure 1 Year Export - VMs'!G:L,6,FALSE)</f>
        <v>Standard_F2s_v2</v>
      </c>
      <c r="K6" s="19">
        <f>VLOOKUP(B6,'Azure 1 Year Export - VMs'!G:M,7,FALSE)</f>
        <v>48.92</v>
      </c>
      <c r="L6" t="s">
        <v>869</v>
      </c>
      <c r="M6" s="19">
        <f>VLOOKUP(L6,'SA - VM Costs (USD)'!B:I,8,FALSE)</f>
        <v>48.917299999999997</v>
      </c>
      <c r="N6" t="str">
        <f>VLOOKUP(B6,'Azure 3 Year Export - VMs'!E:J,6,FALSE)</f>
        <v>Standard_F2s_v2</v>
      </c>
      <c r="O6" s="19">
        <f>VLOOKUP(B6,'Azure 3 Year Export - VMs'!E:K,7,FALSE)</f>
        <v>30.33</v>
      </c>
      <c r="P6" t="s">
        <v>869</v>
      </c>
      <c r="Q6" s="19">
        <f>VLOOKUP(P6,'SA - VM Costs (USD)'!B:J,9,FALSE)</f>
        <v>30.331499999999998</v>
      </c>
      <c r="R6" s="19">
        <f>VALUE(VLOOKUP(B6,'Azure 1 Year Export - Disks'!C:J,8,FALSE))</f>
        <v>7.89</v>
      </c>
      <c r="S6" s="19">
        <f t="shared" ref="S6:S45" si="0">IF($B$1="1 Year",K6+R6,IF($B$1="3 Year",O6+R6,G6+R6))</f>
        <v>56.81</v>
      </c>
      <c r="T6" s="19">
        <f t="shared" ref="T6:T45" si="1">IF($B$1="1 Year",M6+R6,IF($B$1="3 Year",Q6+R6,I6+R6))</f>
        <v>56.807299999999998</v>
      </c>
    </row>
    <row r="7" spans="1:20" x14ac:dyDescent="0.35">
      <c r="A7" s="18"/>
      <c r="B7" s="26" t="s">
        <v>77</v>
      </c>
      <c r="C7" s="14" t="str">
        <f>INDEX('Azure 1 Year Export - VMs'!E:G,MATCH(B7,'Azure 1 Year Export - VMs'!G:G,0),1)</f>
        <v>No</v>
      </c>
      <c r="D7" s="27">
        <f>IF(VLOOKUP(B7,'Azure 1 Year Export - VMs'!G:I,3,FALSE)="Ready For Azure",1,IF(VLOOKUP(B7,'Azure 1 Year Export - VMs'!G:I,3,FALSE)="Ready For Azure With Conditions",0.5,0))</f>
        <v>1</v>
      </c>
      <c r="E7" s="27" t="s">
        <v>1712</v>
      </c>
      <c r="F7" s="32" t="s">
        <v>856</v>
      </c>
      <c r="G7" s="19">
        <f>VLOOKUP(F7,'SA - VM Costs (USD)'!B:I,7,FALSE)</f>
        <v>122.64</v>
      </c>
      <c r="H7" s="20" t="s">
        <v>1703</v>
      </c>
      <c r="I7" s="19">
        <f>VLOOKUP(H7,'SA - VM Costs (USD)'!B:I,7,FALSE)</f>
        <v>123.37</v>
      </c>
      <c r="J7" t="str">
        <f>VLOOKUP(B7,'Azure 1 Year Export - VMs'!G:L,6,FALSE)</f>
        <v>Standard_E2_v3</v>
      </c>
      <c r="K7" s="19">
        <f>VLOOKUP(B7,'Azure 1 Year Export - VMs'!G:M,7,FALSE)</f>
        <v>76.08</v>
      </c>
      <c r="L7" s="20" t="s">
        <v>1703</v>
      </c>
      <c r="M7" s="19">
        <f>VLOOKUP(L7,'SA - VM Costs (USD)'!B:I,8,FALSE)</f>
        <v>72.751800000000003</v>
      </c>
      <c r="N7" t="str">
        <f>VLOOKUP(B7,'Azure 3 Year Export - VMs'!E:J,6,FALSE)</f>
        <v>Standard_F8s_v2</v>
      </c>
      <c r="O7" s="19">
        <f>VLOOKUP(B7,'Azure 3 Year Export - VMs'!E:K,7,FALSE)</f>
        <v>121.31</v>
      </c>
      <c r="P7" t="s">
        <v>945</v>
      </c>
      <c r="Q7" s="19">
        <f>VLOOKUP(P7,'SA - VM Costs (USD)'!B:J,9,FALSE)</f>
        <v>121.30410000000001</v>
      </c>
      <c r="R7" s="19">
        <f>VALUE(VLOOKUP(B7,'Azure 1 Year Export - Disks'!C:J,8,FALSE))</f>
        <v>15.18</v>
      </c>
      <c r="S7" s="19">
        <f t="shared" si="0"/>
        <v>91.259999999999991</v>
      </c>
      <c r="T7" s="19">
        <f t="shared" si="1"/>
        <v>87.93180000000001</v>
      </c>
    </row>
    <row r="8" spans="1:20" x14ac:dyDescent="0.35">
      <c r="A8" s="18"/>
      <c r="B8" t="s">
        <v>91</v>
      </c>
      <c r="C8" s="14" t="str">
        <f>INDEX('Azure 1 Year Export - VMs'!E:G,MATCH(B8,'Azure 1 Year Export - VMs'!G:G,0),1)</f>
        <v>No</v>
      </c>
      <c r="D8" s="27">
        <f>IF(VLOOKUP(B8,'Azure 1 Year Export - VMs'!G:I,3,FALSE)="Ready For Azure",1,IF(VLOOKUP(B8,'Azure 1 Year Export - VMs'!G:I,3,FALSE)="Ready For Azure With Conditions",0.5,0))</f>
        <v>1</v>
      </c>
      <c r="E8" s="27" t="s">
        <v>1712</v>
      </c>
      <c r="F8" s="32" t="s">
        <v>901</v>
      </c>
      <c r="G8" s="19">
        <f>VLOOKUP(F8,'SA - VM Costs (USD)'!B:I,7,FALSE)</f>
        <v>166.44</v>
      </c>
      <c r="H8" t="s">
        <v>901</v>
      </c>
      <c r="I8" s="19">
        <f>VLOOKUP(H8,'SA - VM Costs (USD)'!B:I,7,FALSE)</f>
        <v>166.44</v>
      </c>
      <c r="J8" t="str">
        <f>VLOOKUP(B8,'Azure 1 Year Export - VMs'!G:L,6,FALSE)</f>
        <v>Standard_F4s_v2</v>
      </c>
      <c r="K8" s="19">
        <f>VLOOKUP(B8,'Azure 1 Year Export - VMs'!G:M,7,FALSE)</f>
        <v>97.83</v>
      </c>
      <c r="L8" t="s">
        <v>901</v>
      </c>
      <c r="M8" s="19">
        <f>VLOOKUP(L8,'SA - VM Costs (USD)'!B:I,8,FALSE)</f>
        <v>97.834599999999995</v>
      </c>
      <c r="N8" t="str">
        <f>VLOOKUP(B8,'Azure 3 Year Export - VMs'!E:J,6,FALSE)</f>
        <v>Standard_F4s_v2</v>
      </c>
      <c r="O8" s="19">
        <f>VLOOKUP(B8,'Azure 3 Year Export - VMs'!E:K,7,FALSE)</f>
        <v>60.64</v>
      </c>
      <c r="P8" t="s">
        <v>901</v>
      </c>
      <c r="Q8" s="19">
        <f>VLOOKUP(P8,'SA - VM Costs (USD)'!B:J,9,FALSE)</f>
        <v>60.641100000000002</v>
      </c>
      <c r="R8" s="19">
        <f>VALUE(VLOOKUP(B8,'Azure 1 Year Export - Disks'!C:J,8,FALSE))</f>
        <v>15.18</v>
      </c>
      <c r="S8" s="19">
        <f t="shared" si="0"/>
        <v>113.00999999999999</v>
      </c>
      <c r="T8" s="19">
        <f t="shared" si="1"/>
        <v>113.0146</v>
      </c>
    </row>
    <row r="9" spans="1:20" x14ac:dyDescent="0.35">
      <c r="A9" s="18"/>
      <c r="B9" t="s">
        <v>94</v>
      </c>
      <c r="C9" s="14" t="str">
        <f>INDEX('Azure 1 Year Export - VMs'!E:G,MATCH(B9,'Azure 1 Year Export - VMs'!G:G,0),1)</f>
        <v>No</v>
      </c>
      <c r="D9" s="27">
        <f>IF(VLOOKUP(B9,'Azure 1 Year Export - VMs'!G:I,3,FALSE)="Ready For Azure",1,IF(VLOOKUP(B9,'Azure 1 Year Export - VMs'!G:I,3,FALSE)="Ready For Azure With Conditions",0.5,0))</f>
        <v>1</v>
      </c>
      <c r="E9" s="27" t="s">
        <v>1712</v>
      </c>
      <c r="F9" s="32" t="s">
        <v>856</v>
      </c>
      <c r="G9" s="19">
        <f>VLOOKUP(F9,'SA - VM Costs (USD)'!B:I,7,FALSE)</f>
        <v>122.64</v>
      </c>
      <c r="H9" s="20" t="s">
        <v>1703</v>
      </c>
      <c r="I9" s="19">
        <f>VLOOKUP(H9,'SA - VM Costs (USD)'!B:I,7,FALSE)</f>
        <v>123.37</v>
      </c>
      <c r="J9" t="str">
        <f>VLOOKUP(B9,'Azure 1 Year Export - VMs'!G:L,6,FALSE)</f>
        <v>Standard_E2_v3</v>
      </c>
      <c r="K9" s="19">
        <f>VLOOKUP(B9,'Azure 1 Year Export - VMs'!G:M,7,FALSE)</f>
        <v>76.08</v>
      </c>
      <c r="L9" s="20" t="s">
        <v>1703</v>
      </c>
      <c r="M9" s="19">
        <f>VLOOKUP(L9,'SA - VM Costs (USD)'!B:I,8,FALSE)</f>
        <v>72.751800000000003</v>
      </c>
      <c r="N9" t="str">
        <f>VLOOKUP(B9,'Azure 3 Year Export - VMs'!E:J,6,FALSE)</f>
        <v>Standard_D4_v3</v>
      </c>
      <c r="O9" s="19">
        <f>VLOOKUP(B9,'Azure 3 Year Export - VMs'!E:K,7,FALSE)</f>
        <v>68.33</v>
      </c>
      <c r="P9" t="s">
        <v>921</v>
      </c>
      <c r="Q9" s="19">
        <f>VLOOKUP(P9,'SA - VM Costs (USD)'!B:J,9,FALSE)</f>
        <v>68.335300000000004</v>
      </c>
      <c r="R9" s="19">
        <f>VALUE(VLOOKUP(B9,'Azure 1 Year Export - Disks'!C:J,8,FALSE))</f>
        <v>7.89</v>
      </c>
      <c r="S9" s="19">
        <f t="shared" si="0"/>
        <v>83.97</v>
      </c>
      <c r="T9" s="19">
        <f t="shared" si="1"/>
        <v>80.641800000000003</v>
      </c>
    </row>
    <row r="10" spans="1:20" x14ac:dyDescent="0.35">
      <c r="A10" s="18"/>
      <c r="B10" t="s">
        <v>104</v>
      </c>
      <c r="C10" s="14" t="str">
        <f>INDEX('Azure 1 Year Export - VMs'!E:G,MATCH(B10,'Azure 1 Year Export - VMs'!G:G,0),1)</f>
        <v>No</v>
      </c>
      <c r="D10" s="27">
        <f>IF(VLOOKUP(B10,'Azure 1 Year Export - VMs'!G:I,3,FALSE)="Ready For Azure",1,IF(VLOOKUP(B10,'Azure 1 Year Export - VMs'!G:I,3,FALSE)="Ready For Azure With Conditions",0.5,0))</f>
        <v>1</v>
      </c>
      <c r="E10" s="27" t="s">
        <v>1713</v>
      </c>
      <c r="F10" s="32" t="s">
        <v>877</v>
      </c>
      <c r="G10" s="19">
        <f>VLOOKUP(F10,'SA - VM Costs (USD)'!B:I,7,FALSE)</f>
        <v>92.71</v>
      </c>
      <c r="H10" t="s">
        <v>877</v>
      </c>
      <c r="I10" s="19">
        <f>VLOOKUP(H10,'SA - VM Costs (USD)'!B:I,7,FALSE)</f>
        <v>92.71</v>
      </c>
      <c r="J10" t="str">
        <f>VLOOKUP(B10,'Azure 1 Year Export - VMs'!G:L,6,FALSE)</f>
        <v>Standard_D2_v3</v>
      </c>
      <c r="K10" s="19">
        <f>VLOOKUP(B10,'Azure 1 Year Export - VMs'!G:M,7,FALSE)</f>
        <v>53</v>
      </c>
      <c r="L10" t="s">
        <v>877</v>
      </c>
      <c r="M10" s="19">
        <f>VLOOKUP(L10,'SA - VM Costs (USD)'!B:I,8,FALSE)</f>
        <v>52.997999999999998</v>
      </c>
      <c r="N10" t="str">
        <f>VLOOKUP(B10,'Azure 3 Year Export - VMs'!E:J,6,FALSE)</f>
        <v>Standard_F4s_v2</v>
      </c>
      <c r="O10" s="19">
        <f>VLOOKUP(B10,'Azure 3 Year Export - VMs'!E:K,7,FALSE)</f>
        <v>60.64</v>
      </c>
      <c r="P10" t="s">
        <v>901</v>
      </c>
      <c r="Q10" s="19">
        <f>VLOOKUP(P10,'SA - VM Costs (USD)'!B:J,9,FALSE)</f>
        <v>60.641100000000002</v>
      </c>
      <c r="R10" s="19">
        <f>VALUE(VLOOKUP(B10,'Azure 1 Year Export - Disks'!C:J,8,FALSE))</f>
        <v>7.89</v>
      </c>
      <c r="S10" s="19">
        <f t="shared" si="0"/>
        <v>60.89</v>
      </c>
      <c r="T10" s="19">
        <f t="shared" si="1"/>
        <v>60.887999999999998</v>
      </c>
    </row>
    <row r="11" spans="1:20" x14ac:dyDescent="0.35">
      <c r="A11" s="18"/>
      <c r="B11" t="s">
        <v>107</v>
      </c>
      <c r="C11" s="14" t="str">
        <f>INDEX('Azure 1 Year Export - VMs'!E:G,MATCH(B11,'Azure 1 Year Export - VMs'!G:G,0),1)</f>
        <v>No</v>
      </c>
      <c r="D11" s="27">
        <f>IF(VLOOKUP(B11,'Azure 1 Year Export - VMs'!G:I,3,FALSE)="Ready For Azure",1,IF(VLOOKUP(B11,'Azure 1 Year Export - VMs'!G:I,3,FALSE)="Ready For Azure With Conditions",0.5,0))</f>
        <v>1</v>
      </c>
      <c r="E11" s="27" t="s">
        <v>1712</v>
      </c>
      <c r="F11" s="32" t="s">
        <v>856</v>
      </c>
      <c r="G11" s="19">
        <f>VLOOKUP(F11,'SA - VM Costs (USD)'!B:I,7,FALSE)</f>
        <v>122.64</v>
      </c>
      <c r="H11" s="20" t="s">
        <v>1703</v>
      </c>
      <c r="I11" s="19">
        <f>VLOOKUP(H11,'SA - VM Costs (USD)'!B:I,7,FALSE)</f>
        <v>123.37</v>
      </c>
      <c r="J11" t="str">
        <f>VLOOKUP(B11,'Azure 1 Year Export - VMs'!G:L,6,FALSE)</f>
        <v>Standard_E2_v3</v>
      </c>
      <c r="K11" s="19">
        <f>VLOOKUP(B11,'Azure 1 Year Export - VMs'!G:M,7,FALSE)</f>
        <v>76.08</v>
      </c>
      <c r="L11" s="20" t="s">
        <v>1703</v>
      </c>
      <c r="M11" s="19">
        <f>VLOOKUP(L11,'SA - VM Costs (USD)'!B:I,8,FALSE)</f>
        <v>72.751800000000003</v>
      </c>
      <c r="N11" t="str">
        <f>VLOOKUP(B11,'Azure 3 Year Export - VMs'!E:J,6,FALSE)</f>
        <v>Standard_E2_v3</v>
      </c>
      <c r="O11" s="19">
        <f>VLOOKUP(B11,'Azure 3 Year Export - VMs'!E:K,7,FALSE)</f>
        <v>48.64</v>
      </c>
      <c r="P11" s="20" t="s">
        <v>1703</v>
      </c>
      <c r="Q11" s="19">
        <f>VLOOKUP(P11,'SA - VM Costs (USD)'!B:J,9,FALSE)</f>
        <v>46.836799999999997</v>
      </c>
      <c r="R11" s="19">
        <f>VALUE(VLOOKUP(B11,'Azure 1 Year Export - Disks'!C:J,8,FALSE))</f>
        <v>7.89</v>
      </c>
      <c r="S11" s="19">
        <f t="shared" si="0"/>
        <v>83.97</v>
      </c>
      <c r="T11" s="19">
        <f t="shared" si="1"/>
        <v>80.641800000000003</v>
      </c>
    </row>
    <row r="12" spans="1:20" x14ac:dyDescent="0.35">
      <c r="A12" s="18"/>
      <c r="B12" s="25" t="s">
        <v>120</v>
      </c>
      <c r="C12" s="14" t="str">
        <f>INDEX('Azure 1 Year Export - VMs'!E:G,MATCH(B12,'Azure 1 Year Export - VMs'!G:G,0),1)</f>
        <v>No</v>
      </c>
      <c r="D12" s="27">
        <f>IF(VLOOKUP(B12,'Azure 1 Year Export - VMs'!G:I,3,FALSE)="Ready For Azure",1,IF(VLOOKUP(B12,'Azure 1 Year Export - VMs'!G:I,3,FALSE)="Ready For Azure With Conditions",0.5,0))</f>
        <v>1</v>
      </c>
      <c r="E12" s="27" t="s">
        <v>1712</v>
      </c>
      <c r="F12" s="32" t="s">
        <v>918</v>
      </c>
      <c r="G12" s="19">
        <f>VLOOKUP(F12,'SA - VM Costs (USD)'!B:I,7,FALSE)</f>
        <v>490.56</v>
      </c>
      <c r="H12" s="20" t="s">
        <v>1702</v>
      </c>
      <c r="I12" s="19">
        <f>VLOOKUP(H12,'SA - VM Costs (USD)'!B:I,7,FALSE)</f>
        <v>492.75</v>
      </c>
      <c r="J12" t="str">
        <f>VLOOKUP(B12,'Azure 1 Year Export - VMs'!G:L,6,FALSE)</f>
        <v>Standard_E8_v3</v>
      </c>
      <c r="K12" s="19">
        <f>VLOOKUP(B12,'Azure 1 Year Export - VMs'!G:M,7,FALSE)</f>
        <v>304.67</v>
      </c>
      <c r="L12" s="20" t="s">
        <v>1702</v>
      </c>
      <c r="M12" s="19">
        <f>VLOOKUP(L12,'SA - VM Costs (USD)'!B:I,8,FALSE)</f>
        <v>290.9196</v>
      </c>
      <c r="N12" t="str">
        <f>VLOOKUP(B12,'Azure 3 Year Export - VMs'!E:J,6,FALSE)</f>
        <v>Standard_E8_v3</v>
      </c>
      <c r="O12" s="19">
        <f>VLOOKUP(B12,'Azure 3 Year Export - VMs'!E:K,7,FALSE)</f>
        <v>194.81</v>
      </c>
      <c r="P12" s="20" t="s">
        <v>1702</v>
      </c>
      <c r="Q12" s="19">
        <f>VLOOKUP(P12,'SA - VM Costs (USD)'!B:J,9,FALSE)</f>
        <v>187.33260000000001</v>
      </c>
      <c r="R12" s="19">
        <f>VALUE(VLOOKUP(B12,'Azure 1 Year Export - Disks'!C:J,8,FALSE))</f>
        <v>7.89</v>
      </c>
      <c r="S12" s="19">
        <f t="shared" si="0"/>
        <v>312.56</v>
      </c>
      <c r="T12" s="19">
        <f t="shared" si="1"/>
        <v>298.80959999999999</v>
      </c>
    </row>
    <row r="13" spans="1:20" x14ac:dyDescent="0.35">
      <c r="A13" s="18"/>
      <c r="B13" t="s">
        <v>167</v>
      </c>
      <c r="C13" s="14" t="str">
        <f>INDEX('Azure 1 Year Export - VMs'!E:G,MATCH(B13,'Azure 1 Year Export - VMs'!G:G,0),1)</f>
        <v>No</v>
      </c>
      <c r="D13" s="27">
        <f>IF(VLOOKUP(B13,'Azure 1 Year Export - VMs'!G:I,3,FALSE)="Ready For Azure",1,IF(VLOOKUP(B13,'Azure 1 Year Export - VMs'!G:I,3,FALSE)="Ready For Azure With Conditions",0.5,0))</f>
        <v>1</v>
      </c>
      <c r="E13" s="27" t="s">
        <v>1712</v>
      </c>
      <c r="F13" s="32" t="s">
        <v>877</v>
      </c>
      <c r="G13" s="19">
        <f>VLOOKUP(F13,'SA - VM Costs (USD)'!B:I,7,FALSE)</f>
        <v>92.71</v>
      </c>
      <c r="H13" t="s">
        <v>877</v>
      </c>
      <c r="I13" s="19">
        <f>VLOOKUP(H13,'SA - VM Costs (USD)'!B:I,7,FALSE)</f>
        <v>92.71</v>
      </c>
      <c r="J13" t="str">
        <f>VLOOKUP(B13,'Azure 1 Year Export - VMs'!G:L,6,FALSE)</f>
        <v>Standard_D2_v3</v>
      </c>
      <c r="K13" s="19">
        <f>VLOOKUP(B13,'Azure 1 Year Export - VMs'!G:M,7,FALSE)</f>
        <v>53</v>
      </c>
      <c r="L13" t="s">
        <v>877</v>
      </c>
      <c r="M13" s="19">
        <f>VLOOKUP(L13,'SA - VM Costs (USD)'!B:I,8,FALSE)</f>
        <v>52.997999999999998</v>
      </c>
      <c r="N13" t="str">
        <f>VLOOKUP(B13,'Azure 3 Year Export - VMs'!E:J,6,FALSE)</f>
        <v>Standard_D2_v3</v>
      </c>
      <c r="O13" s="19">
        <f>VLOOKUP(B13,'Azure 3 Year Export - VMs'!E:K,7,FALSE)</f>
        <v>34.14</v>
      </c>
      <c r="P13" t="s">
        <v>877</v>
      </c>
      <c r="Q13" s="19">
        <f>VLOOKUP(P13,'SA - VM Costs (USD)'!B:J,9,FALSE)</f>
        <v>34.142099999999999</v>
      </c>
      <c r="R13" s="19">
        <f>VALUE(VLOOKUP(B13,'Azure 1 Year Export - Disks'!C:J,8,FALSE))</f>
        <v>7.89</v>
      </c>
      <c r="S13" s="19">
        <f t="shared" si="0"/>
        <v>60.89</v>
      </c>
      <c r="T13" s="19">
        <f t="shared" si="1"/>
        <v>60.887999999999998</v>
      </c>
    </row>
    <row r="14" spans="1:20" x14ac:dyDescent="0.35">
      <c r="A14" s="18"/>
      <c r="B14" t="s">
        <v>200</v>
      </c>
      <c r="C14" s="14" t="str">
        <f>INDEX('Azure 1 Year Export - VMs'!E:G,MATCH(B14,'Azure 1 Year Export - VMs'!G:G,0),1)</f>
        <v>No</v>
      </c>
      <c r="D14" s="27">
        <f>IF(VLOOKUP(B14,'Azure 1 Year Export - VMs'!G:I,3,FALSE)="Ready For Azure",1,IF(VLOOKUP(B14,'Azure 1 Year Export - VMs'!G:I,3,FALSE)="Ready For Azure With Conditions",0.5,0))</f>
        <v>1</v>
      </c>
      <c r="E14" s="27" t="s">
        <v>1712</v>
      </c>
      <c r="F14" s="32" t="s">
        <v>921</v>
      </c>
      <c r="G14" s="19">
        <f>VLOOKUP(F14,'SA - VM Costs (USD)'!B:I,7,FALSE)</f>
        <v>185.42</v>
      </c>
      <c r="H14" t="s">
        <v>921</v>
      </c>
      <c r="I14" s="19">
        <f>VLOOKUP(H14,'SA - VM Costs (USD)'!B:I,7,FALSE)</f>
        <v>185.42</v>
      </c>
      <c r="J14" t="str">
        <f>VLOOKUP(B14,'Azure 1 Year Export - VMs'!G:L,6,FALSE)</f>
        <v>Standard_D4_v3</v>
      </c>
      <c r="K14" s="19">
        <f>VLOOKUP(B14,'Azure 1 Year Export - VMs'!G:M,7,FALSE)</f>
        <v>106.17</v>
      </c>
      <c r="L14" t="s">
        <v>921</v>
      </c>
      <c r="M14" s="19">
        <f>VLOOKUP(L14,'SA - VM Costs (USD)'!B:I,8,FALSE)</f>
        <v>106.1639</v>
      </c>
      <c r="N14" t="str">
        <f>VLOOKUP(B14,'Azure 3 Year Export - VMs'!E:J,6,FALSE)</f>
        <v>Standard_D4_v3</v>
      </c>
      <c r="O14" s="19">
        <f>VLOOKUP(B14,'Azure 3 Year Export - VMs'!E:K,7,FALSE)</f>
        <v>68.33</v>
      </c>
      <c r="P14" t="s">
        <v>921</v>
      </c>
      <c r="Q14" s="19">
        <f>VLOOKUP(P14,'SA - VM Costs (USD)'!B:J,9,FALSE)</f>
        <v>68.335300000000004</v>
      </c>
      <c r="R14" s="19">
        <f>VALUE(VLOOKUP(B14,'Azure 1 Year Export - Disks'!C:J,8,FALSE))</f>
        <v>7.89</v>
      </c>
      <c r="S14" s="19">
        <f t="shared" si="0"/>
        <v>114.06</v>
      </c>
      <c r="T14" s="19">
        <f t="shared" si="1"/>
        <v>114.0539</v>
      </c>
    </row>
    <row r="15" spans="1:20" x14ac:dyDescent="0.35">
      <c r="A15" s="18"/>
      <c r="B15" t="s">
        <v>234</v>
      </c>
      <c r="C15" s="14" t="str">
        <f>INDEX('Azure 1 Year Export - VMs'!E:G,MATCH(B15,'Azure 1 Year Export - VMs'!G:G,0),1)</f>
        <v>No</v>
      </c>
      <c r="D15" s="27">
        <f>IF(VLOOKUP(B15,'Azure 1 Year Export - VMs'!G:I,3,FALSE)="Ready For Azure",1,IF(VLOOKUP(B15,'Azure 1 Year Export - VMs'!G:I,3,FALSE)="Ready For Azure With Conditions",0.5,0))</f>
        <v>1</v>
      </c>
      <c r="E15" s="27" t="s">
        <v>1712</v>
      </c>
      <c r="F15" s="32" t="s">
        <v>980</v>
      </c>
      <c r="G15" s="19">
        <f>VLOOKUP(F15,'SA - VM Costs (USD)'!B:I,7,FALSE)</f>
        <v>665.03</v>
      </c>
      <c r="H15" t="s">
        <v>980</v>
      </c>
      <c r="I15" s="19">
        <f>VLOOKUP(H15,'SA - VM Costs (USD)'!B:I,7,FALSE)</f>
        <v>665.03</v>
      </c>
      <c r="J15" t="str">
        <f>VLOOKUP(B15,'Azure 1 Year Export - VMs'!G:L,6,FALSE)</f>
        <v>Standard_F16s_v2</v>
      </c>
      <c r="K15" s="19">
        <f>VLOOKUP(B15,'Azure 1 Year Export - VMs'!G:M,7,FALSE)</f>
        <v>391.17</v>
      </c>
      <c r="L15" t="s">
        <v>980</v>
      </c>
      <c r="M15" s="19">
        <f>VLOOKUP(L15,'SA - VM Costs (USD)'!B:I,8,FALSE)</f>
        <v>391.16320000000002</v>
      </c>
      <c r="N15" t="str">
        <f>VLOOKUP(B15,'Azure 3 Year Export - VMs'!E:J,6,FALSE)</f>
        <v>Standard_F16s_v2</v>
      </c>
      <c r="O15" s="19">
        <f>VLOOKUP(B15,'Azure 3 Year Export - VMs'!E:K,7,FALSE)</f>
        <v>242.61</v>
      </c>
      <c r="P15" t="s">
        <v>980</v>
      </c>
      <c r="Q15" s="19">
        <f>VLOOKUP(P15,'SA - VM Costs (USD)'!B:J,9,FALSE)</f>
        <v>242.60820000000001</v>
      </c>
      <c r="R15" s="19">
        <f>VALUE(VLOOKUP(B15,'Azure 1 Year Export - Disks'!C:J,8,FALSE))</f>
        <v>15.18</v>
      </c>
      <c r="S15" s="19">
        <f t="shared" si="0"/>
        <v>406.35</v>
      </c>
      <c r="T15" s="19">
        <f t="shared" si="1"/>
        <v>406.34320000000002</v>
      </c>
    </row>
    <row r="16" spans="1:20" x14ac:dyDescent="0.35">
      <c r="A16" s="18"/>
      <c r="B16" s="25" t="s">
        <v>243</v>
      </c>
      <c r="C16" s="14" t="str">
        <f>INDEX('Azure 1 Year Export - VMs'!E:G,MATCH(B16,'Azure 1 Year Export - VMs'!G:G,0),1)</f>
        <v>No</v>
      </c>
      <c r="D16" s="27">
        <f>IF(VLOOKUP(B16,'Azure 1 Year Export - VMs'!G:I,3,FALSE)="Ready For Azure",1,IF(VLOOKUP(B16,'Azure 1 Year Export - VMs'!G:I,3,FALSE)="Ready For Azure With Conditions",0.5,0))</f>
        <v>1</v>
      </c>
      <c r="E16" s="27" t="s">
        <v>1712</v>
      </c>
      <c r="F16" s="32" t="s">
        <v>928</v>
      </c>
      <c r="G16" s="19">
        <f>VLOOKUP(F16,'SA - VM Costs (USD)'!B:I,7,FALSE)</f>
        <v>245.28</v>
      </c>
      <c r="H16" s="20" t="s">
        <v>1701</v>
      </c>
      <c r="I16" s="19">
        <f>VLOOKUP(H16,'SA - VM Costs (USD)'!B:I,7,FALSE)</f>
        <v>246.74</v>
      </c>
      <c r="J16" t="str">
        <f>VLOOKUP(B16,'Azure 1 Year Export - VMs'!G:L,6,FALSE)</f>
        <v>Standard_E4_v3</v>
      </c>
      <c r="K16" s="19">
        <f>VLOOKUP(B16,'Azure 1 Year Export - VMs'!G:M,7,FALSE)</f>
        <v>152.08000000000001</v>
      </c>
      <c r="L16" s="20" t="s">
        <v>1701</v>
      </c>
      <c r="M16" s="19">
        <f>VLOOKUP(L16,'SA - VM Costs (USD)'!B:I,8,FALSE)</f>
        <v>145.416</v>
      </c>
      <c r="N16" t="str">
        <f>VLOOKUP(B16,'Azure 3 Year Export - VMs'!E:J,6,FALSE)</f>
        <v>Standard_E4_v3</v>
      </c>
      <c r="O16" s="19">
        <f>VLOOKUP(B16,'Azure 3 Year Export - VMs'!E:K,7,FALSE)</f>
        <v>97.25</v>
      </c>
      <c r="P16" s="20" t="s">
        <v>1701</v>
      </c>
      <c r="Q16" s="19">
        <f>VLOOKUP(P16,'SA - VM Costs (USD)'!B:J,9,FALSE)</f>
        <v>93.666300000000007</v>
      </c>
      <c r="R16" s="19">
        <f>VALUE(VLOOKUP(B16,'Azure 1 Year Export - Disks'!C:J,8,FALSE))</f>
        <v>7.89</v>
      </c>
      <c r="S16" s="19">
        <f t="shared" si="0"/>
        <v>159.97</v>
      </c>
      <c r="T16" s="19">
        <f t="shared" si="1"/>
        <v>153.30599999999998</v>
      </c>
    </row>
    <row r="17" spans="1:20" x14ac:dyDescent="0.35">
      <c r="A17" s="18"/>
      <c r="B17" s="25" t="s">
        <v>249</v>
      </c>
      <c r="C17" s="14" t="str">
        <f>INDEX('Azure 1 Year Export - VMs'!E:G,MATCH(B17,'Azure 1 Year Export - VMs'!G:G,0),1)</f>
        <v>No</v>
      </c>
      <c r="D17" s="27">
        <f>IF(VLOOKUP(B17,'Azure 1 Year Export - VMs'!G:I,3,FALSE)="Ready For Azure",1,IF(VLOOKUP(B17,'Azure 1 Year Export - VMs'!G:I,3,FALSE)="Ready For Azure With Conditions",0.5,0))</f>
        <v>1</v>
      </c>
      <c r="E17" s="27" t="s">
        <v>1713</v>
      </c>
      <c r="F17" s="32" t="s">
        <v>877</v>
      </c>
      <c r="G17" s="19">
        <f>VLOOKUP(F17,'SA - VM Costs (USD)'!B:I,7,FALSE)</f>
        <v>92.71</v>
      </c>
      <c r="H17" t="s">
        <v>877</v>
      </c>
      <c r="I17" s="19">
        <f>VLOOKUP(H17,'SA - VM Costs (USD)'!B:I,7,FALSE)</f>
        <v>92.71</v>
      </c>
      <c r="J17" t="str">
        <f>VLOOKUP(B17,'Azure 1 Year Export - VMs'!G:L,6,FALSE)</f>
        <v>Standard_D2_v3</v>
      </c>
      <c r="K17" s="19">
        <f>VLOOKUP(B17,'Azure 1 Year Export - VMs'!G:M,7,FALSE)</f>
        <v>53</v>
      </c>
      <c r="L17" t="s">
        <v>877</v>
      </c>
      <c r="M17" s="19">
        <f>VLOOKUP(L17,'SA - VM Costs (USD)'!B:I,8,FALSE)</f>
        <v>52.997999999999998</v>
      </c>
      <c r="N17" t="str">
        <f>VLOOKUP(B17,'Azure 3 Year Export - VMs'!E:J,6,FALSE)</f>
        <v>Standard_D2_v3</v>
      </c>
      <c r="O17" s="19">
        <f>VLOOKUP(B17,'Azure 3 Year Export - VMs'!E:K,7,FALSE)</f>
        <v>34.14</v>
      </c>
      <c r="P17" t="s">
        <v>877</v>
      </c>
      <c r="Q17" s="19">
        <f>VLOOKUP(P17,'SA - VM Costs (USD)'!B:J,9,FALSE)</f>
        <v>34.142099999999999</v>
      </c>
      <c r="R17" s="19">
        <f>VALUE(VLOOKUP(B17,'Azure 1 Year Export - Disks'!C:J,8,FALSE))</f>
        <v>7.89</v>
      </c>
      <c r="S17" s="19">
        <f t="shared" si="0"/>
        <v>60.89</v>
      </c>
      <c r="T17" s="19">
        <f t="shared" si="1"/>
        <v>60.887999999999998</v>
      </c>
    </row>
    <row r="18" spans="1:20" x14ac:dyDescent="0.35">
      <c r="A18" s="18"/>
      <c r="B18" s="25" t="s">
        <v>250</v>
      </c>
      <c r="C18" s="14" t="str">
        <f>INDEX('Azure 1 Year Export - VMs'!E:G,MATCH(B18,'Azure 1 Year Export - VMs'!G:G,0),1)</f>
        <v>No</v>
      </c>
      <c r="D18" s="27">
        <f>IF(VLOOKUP(B18,'Azure 1 Year Export - VMs'!G:I,3,FALSE)="Ready For Azure",1,IF(VLOOKUP(B18,'Azure 1 Year Export - VMs'!G:I,3,FALSE)="Ready For Azure With Conditions",0.5,0))</f>
        <v>1</v>
      </c>
      <c r="E18" s="27" t="s">
        <v>1712</v>
      </c>
      <c r="F18" s="32" t="s">
        <v>928</v>
      </c>
      <c r="G18" s="19">
        <f>VLOOKUP(F18,'SA - VM Costs (USD)'!B:I,7,FALSE)</f>
        <v>245.28</v>
      </c>
      <c r="H18" s="20" t="s">
        <v>1701</v>
      </c>
      <c r="I18" s="19">
        <f>VLOOKUP(H18,'SA - VM Costs (USD)'!B:I,7,FALSE)</f>
        <v>246.74</v>
      </c>
      <c r="J18" t="str">
        <f>VLOOKUP(B18,'Azure 1 Year Export - VMs'!G:L,6,FALSE)</f>
        <v>Standard_E4_v3</v>
      </c>
      <c r="K18" s="19">
        <f>VLOOKUP(B18,'Azure 1 Year Export - VMs'!G:M,7,FALSE)</f>
        <v>152.08000000000001</v>
      </c>
      <c r="L18" s="20" t="s">
        <v>1701</v>
      </c>
      <c r="M18" s="19">
        <f>VLOOKUP(L18,'SA - VM Costs (USD)'!B:I,8,FALSE)</f>
        <v>145.416</v>
      </c>
      <c r="N18" t="str">
        <f>VLOOKUP(B18,'Azure 3 Year Export - VMs'!E:J,6,FALSE)</f>
        <v>Standard_E4_v3</v>
      </c>
      <c r="O18" s="19">
        <f>VLOOKUP(B18,'Azure 3 Year Export - VMs'!E:K,7,FALSE)</f>
        <v>97.25</v>
      </c>
      <c r="P18" s="20" t="s">
        <v>1701</v>
      </c>
      <c r="Q18" s="19">
        <f>VLOOKUP(P18,'SA - VM Costs (USD)'!B:J,9,FALSE)</f>
        <v>93.666300000000007</v>
      </c>
      <c r="R18" s="19">
        <f>VALUE(VLOOKUP(B18,'Azure 1 Year Export - Disks'!C:J,8,FALSE))</f>
        <v>7.89</v>
      </c>
      <c r="S18" s="19">
        <f t="shared" si="0"/>
        <v>159.97</v>
      </c>
      <c r="T18" s="19">
        <f t="shared" si="1"/>
        <v>153.30599999999998</v>
      </c>
    </row>
    <row r="19" spans="1:20" x14ac:dyDescent="0.35">
      <c r="A19" s="18"/>
      <c r="B19" t="s">
        <v>254</v>
      </c>
      <c r="C19" s="14" t="str">
        <f>INDEX('Azure 1 Year Export - VMs'!E:G,MATCH(B19,'Azure 1 Year Export - VMs'!G:G,0),1)</f>
        <v>No</v>
      </c>
      <c r="D19" s="27">
        <f>IF(VLOOKUP(B19,'Azure 1 Year Export - VMs'!G:I,3,FALSE)="Ready For Azure",1,IF(VLOOKUP(B19,'Azure 1 Year Export - VMs'!G:I,3,FALSE)="Ready For Azure With Conditions",0.5,0))</f>
        <v>1</v>
      </c>
      <c r="E19" s="27" t="s">
        <v>1712</v>
      </c>
      <c r="F19" s="32" t="s">
        <v>997</v>
      </c>
      <c r="G19" s="19">
        <f>VLOOKUP(F19,'SA - VM Costs (USD)'!B:I,7,FALSE)</f>
        <v>981.12</v>
      </c>
      <c r="H19" s="20" t="s">
        <v>1700</v>
      </c>
      <c r="I19" s="19">
        <f>VLOOKUP(H19,'SA - VM Costs (USD)'!B:I,7,FALSE)</f>
        <v>986.23</v>
      </c>
      <c r="J19" t="str">
        <f>VLOOKUP(B19,'Azure 1 Year Export - VMs'!G:L,6,FALSE)</f>
        <v>Standard_E16_v3</v>
      </c>
      <c r="K19" s="19">
        <f>VLOOKUP(B19,'Azure 1 Year Export - VMs'!G:M,7,FALSE)</f>
        <v>608.91999999999996</v>
      </c>
      <c r="L19" s="20" t="s">
        <v>1700</v>
      </c>
      <c r="M19" s="19">
        <f>VLOOKUP(L19,'SA - VM Costs (USD)'!B:I,8,FALSE)</f>
        <v>581.75160000000005</v>
      </c>
      <c r="N19" t="str">
        <f>VLOOKUP(B19,'Azure 3 Year Export - VMs'!E:J,6,FALSE)</f>
        <v>Standard_E16_v3</v>
      </c>
      <c r="O19" s="19">
        <f>VLOOKUP(B19,'Azure 3 Year Export - VMs'!E:K,7,FALSE)</f>
        <v>389.33</v>
      </c>
      <c r="P19" s="20" t="s">
        <v>1700</v>
      </c>
      <c r="Q19" s="19">
        <f>VLOOKUP(P19,'SA - VM Costs (USD)'!B:J,9,FALSE)</f>
        <v>374.69439999999997</v>
      </c>
      <c r="R19" s="19">
        <f>VALUE(VLOOKUP(B19,'Azure 1 Year Export - Disks'!C:J,8,FALSE))</f>
        <v>7.89</v>
      </c>
      <c r="S19" s="19">
        <f t="shared" si="0"/>
        <v>616.80999999999995</v>
      </c>
      <c r="T19" s="19">
        <f t="shared" si="1"/>
        <v>589.64160000000004</v>
      </c>
    </row>
    <row r="20" spans="1:20" x14ac:dyDescent="0.35">
      <c r="A20" s="18"/>
      <c r="B20" t="s">
        <v>273</v>
      </c>
      <c r="C20" s="14" t="str">
        <f>INDEX('Azure 1 Year Export - VMs'!E:G,MATCH(B20,'Azure 1 Year Export - VMs'!G:G,0),1)</f>
        <v>No</v>
      </c>
      <c r="D20" s="27">
        <f>IF(VLOOKUP(B20,'Azure 1 Year Export - VMs'!G:I,3,FALSE)="Ready For Azure",1,IF(VLOOKUP(B20,'Azure 1 Year Export - VMs'!G:I,3,FALSE)="Ready For Azure With Conditions",0.5,0))</f>
        <v>1</v>
      </c>
      <c r="E20" s="27" t="s">
        <v>1712</v>
      </c>
      <c r="F20" s="32" t="s">
        <v>869</v>
      </c>
      <c r="G20" s="19">
        <f>VLOOKUP(F20,'SA - VM Costs (USD)'!B:I,7,FALSE)</f>
        <v>83.22</v>
      </c>
      <c r="H20" t="s">
        <v>869</v>
      </c>
      <c r="I20" s="19">
        <f>VLOOKUP(H20,'SA - VM Costs (USD)'!B:I,7,FALSE)</f>
        <v>83.22</v>
      </c>
      <c r="J20" t="str">
        <f>VLOOKUP(B20,'Azure 1 Year Export - VMs'!G:L,6,FALSE)</f>
        <v>Standard_F2s_v2</v>
      </c>
      <c r="K20" s="19">
        <f>VLOOKUP(B20,'Azure 1 Year Export - VMs'!G:M,7,FALSE)</f>
        <v>48.92</v>
      </c>
      <c r="L20" t="s">
        <v>869</v>
      </c>
      <c r="M20" s="19">
        <f>VLOOKUP(L20,'SA - VM Costs (USD)'!B:I,8,FALSE)</f>
        <v>48.917299999999997</v>
      </c>
      <c r="N20" t="str">
        <f>VLOOKUP(B20,'Azure 3 Year Export - VMs'!E:J,6,FALSE)</f>
        <v>Standard_F2s_v2</v>
      </c>
      <c r="O20" s="19">
        <f>VLOOKUP(B20,'Azure 3 Year Export - VMs'!E:K,7,FALSE)</f>
        <v>30.33</v>
      </c>
      <c r="P20" t="s">
        <v>869</v>
      </c>
      <c r="Q20" s="19">
        <f>VLOOKUP(P20,'SA - VM Costs (USD)'!B:J,9,FALSE)</f>
        <v>30.331499999999998</v>
      </c>
      <c r="R20" s="19">
        <f>VALUE(VLOOKUP(B20,'Azure 1 Year Export - Disks'!C:J,8,FALSE))</f>
        <v>15.18</v>
      </c>
      <c r="S20" s="19">
        <f t="shared" si="0"/>
        <v>64.099999999999994</v>
      </c>
      <c r="T20" s="19">
        <f t="shared" si="1"/>
        <v>64.09729999999999</v>
      </c>
    </row>
    <row r="21" spans="1:20" x14ac:dyDescent="0.35">
      <c r="A21" s="18"/>
      <c r="B21" t="s">
        <v>309</v>
      </c>
      <c r="C21" s="14" t="str">
        <f>INDEX('Azure 1 Year Export - VMs'!E:G,MATCH(B21,'Azure 1 Year Export - VMs'!G:G,0),1)</f>
        <v>No</v>
      </c>
      <c r="D21" s="27">
        <f>IF(VLOOKUP(B21,'Azure 1 Year Export - VMs'!G:I,3,FALSE)="Ready For Azure",1,IF(VLOOKUP(B21,'Azure 1 Year Export - VMs'!G:I,3,FALSE)="Ready For Azure With Conditions",0.5,0))</f>
        <v>1</v>
      </c>
      <c r="E21" s="27" t="s">
        <v>1713</v>
      </c>
      <c r="F21" s="32" t="s">
        <v>877</v>
      </c>
      <c r="G21" s="19">
        <f>VLOOKUP(F21,'SA - VM Costs (USD)'!B:I,7,FALSE)</f>
        <v>92.71</v>
      </c>
      <c r="H21" t="s">
        <v>877</v>
      </c>
      <c r="I21" s="19">
        <f>VLOOKUP(H21,'SA - VM Costs (USD)'!B:I,7,FALSE)</f>
        <v>92.71</v>
      </c>
      <c r="J21" t="str">
        <f>VLOOKUP(B21,'Azure 1 Year Export - VMs'!G:L,6,FALSE)</f>
        <v>Standard_D2_v3</v>
      </c>
      <c r="K21" s="19">
        <f>VLOOKUP(B21,'Azure 1 Year Export - VMs'!G:M,7,FALSE)</f>
        <v>53</v>
      </c>
      <c r="L21" t="s">
        <v>877</v>
      </c>
      <c r="M21" s="19">
        <f>VLOOKUP(L21,'SA - VM Costs (USD)'!B:I,8,FALSE)</f>
        <v>52.997999999999998</v>
      </c>
      <c r="N21" t="str">
        <f>VLOOKUP(B21,'Azure 3 Year Export - VMs'!E:J,6,FALSE)</f>
        <v>Standard_F4s_v2</v>
      </c>
      <c r="O21" s="19">
        <f>VLOOKUP(B21,'Azure 3 Year Export - VMs'!E:K,7,FALSE)</f>
        <v>60.64</v>
      </c>
      <c r="P21" t="s">
        <v>901</v>
      </c>
      <c r="Q21" s="19">
        <f>VLOOKUP(P21,'SA - VM Costs (USD)'!B:J,9,FALSE)</f>
        <v>60.641100000000002</v>
      </c>
      <c r="R21" s="19">
        <f>VALUE(VLOOKUP(B21,'Azure 1 Year Export - Disks'!C:J,8,FALSE))</f>
        <v>4.03</v>
      </c>
      <c r="S21" s="19">
        <f t="shared" si="0"/>
        <v>57.03</v>
      </c>
      <c r="T21" s="19">
        <f t="shared" si="1"/>
        <v>57.027999999999999</v>
      </c>
    </row>
    <row r="22" spans="1:20" x14ac:dyDescent="0.35">
      <c r="A22" s="18"/>
      <c r="B22" t="s">
        <v>322</v>
      </c>
      <c r="C22" s="14" t="str">
        <f>INDEX('Azure 1 Year Export - VMs'!E:G,MATCH(B22,'Azure 1 Year Export - VMs'!G:G,0),1)</f>
        <v>No</v>
      </c>
      <c r="D22" s="27">
        <f>IF(VLOOKUP(B22,'Azure 1 Year Export - VMs'!G:I,3,FALSE)="Ready For Azure",1,IF(VLOOKUP(B22,'Azure 1 Year Export - VMs'!G:I,3,FALSE)="Ready For Azure With Conditions",0.5,0))</f>
        <v>1</v>
      </c>
      <c r="E22" s="27" t="s">
        <v>1712</v>
      </c>
      <c r="F22" s="32" t="s">
        <v>901</v>
      </c>
      <c r="G22" s="19">
        <f>VLOOKUP(F22,'SA - VM Costs (USD)'!B:I,7,FALSE)</f>
        <v>166.44</v>
      </c>
      <c r="H22" t="s">
        <v>901</v>
      </c>
      <c r="I22" s="19">
        <f>VLOOKUP(H22,'SA - VM Costs (USD)'!B:I,7,FALSE)</f>
        <v>166.44</v>
      </c>
      <c r="J22" t="str">
        <f>VLOOKUP(B22,'Azure 1 Year Export - VMs'!G:L,6,FALSE)</f>
        <v>Standard_F4s_v2</v>
      </c>
      <c r="K22" s="19">
        <f>VLOOKUP(B22,'Azure 1 Year Export - VMs'!G:M,7,FALSE)</f>
        <v>97.83</v>
      </c>
      <c r="L22" t="s">
        <v>901</v>
      </c>
      <c r="M22" s="19">
        <f>VLOOKUP(L22,'SA - VM Costs (USD)'!B:I,8,FALSE)</f>
        <v>97.834599999999995</v>
      </c>
      <c r="N22" t="str">
        <f>VLOOKUP(B22,'Azure 3 Year Export - VMs'!E:J,6,FALSE)</f>
        <v>Standard_F4s_v2</v>
      </c>
      <c r="O22" s="19">
        <f>VLOOKUP(B22,'Azure 3 Year Export - VMs'!E:K,7,FALSE)</f>
        <v>60.64</v>
      </c>
      <c r="P22" t="s">
        <v>901</v>
      </c>
      <c r="Q22" s="19">
        <f>VLOOKUP(P22,'SA - VM Costs (USD)'!B:J,9,FALSE)</f>
        <v>60.641100000000002</v>
      </c>
      <c r="R22" s="19">
        <f>VALUE(VLOOKUP(B22,'Azure 1 Year Export - Disks'!C:J,8,FALSE))</f>
        <v>7.89</v>
      </c>
      <c r="S22" s="19">
        <f t="shared" si="0"/>
        <v>105.72</v>
      </c>
      <c r="T22" s="19">
        <f t="shared" si="1"/>
        <v>105.7246</v>
      </c>
    </row>
    <row r="23" spans="1:20" x14ac:dyDescent="0.35">
      <c r="A23" s="18"/>
      <c r="B23" t="s">
        <v>329</v>
      </c>
      <c r="C23" s="14" t="str">
        <f>INDEX('Azure 1 Year Export - VMs'!E:G,MATCH(B23,'Azure 1 Year Export - VMs'!G:G,0),1)</f>
        <v>No</v>
      </c>
      <c r="D23" s="27">
        <f>IF(VLOOKUP(B23,'Azure 1 Year Export - VMs'!G:I,3,FALSE)="Ready For Azure",1,IF(VLOOKUP(B23,'Azure 1 Year Export - VMs'!G:I,3,FALSE)="Ready For Azure With Conditions",0.5,0))</f>
        <v>1</v>
      </c>
      <c r="E23" s="27" t="s">
        <v>1712</v>
      </c>
      <c r="F23" s="32" t="s">
        <v>877</v>
      </c>
      <c r="G23" s="19">
        <f>VLOOKUP(F23,'SA - VM Costs (USD)'!B:I,7,FALSE)</f>
        <v>92.71</v>
      </c>
      <c r="H23" t="s">
        <v>877</v>
      </c>
      <c r="I23" s="19">
        <f>VLOOKUP(H23,'SA - VM Costs (USD)'!B:I,7,FALSE)</f>
        <v>92.71</v>
      </c>
      <c r="J23" t="str">
        <f>VLOOKUP(B23,'Azure 1 Year Export - VMs'!G:L,6,FALSE)</f>
        <v>Standard_D2_v3</v>
      </c>
      <c r="K23" s="19">
        <f>VLOOKUP(B23,'Azure 1 Year Export - VMs'!G:M,7,FALSE)</f>
        <v>53</v>
      </c>
      <c r="L23" t="s">
        <v>877</v>
      </c>
      <c r="M23" s="19">
        <f>VLOOKUP(L23,'SA - VM Costs (USD)'!B:I,8,FALSE)</f>
        <v>52.997999999999998</v>
      </c>
      <c r="N23" t="str">
        <f>VLOOKUP(B23,'Azure 3 Year Export - VMs'!E:J,6,FALSE)</f>
        <v>Standard_F8s_v2</v>
      </c>
      <c r="O23" s="19">
        <f>VLOOKUP(B23,'Azure 3 Year Export - VMs'!E:K,7,FALSE)</f>
        <v>121.31</v>
      </c>
      <c r="P23" t="s">
        <v>945</v>
      </c>
      <c r="Q23" s="19">
        <f>VLOOKUP(P23,'SA - VM Costs (USD)'!B:J,9,FALSE)</f>
        <v>121.30410000000001</v>
      </c>
      <c r="R23" s="19">
        <f>VALUE(VLOOKUP(B23,'Azure 1 Year Export - Disks'!C:J,8,FALSE))</f>
        <v>15.18</v>
      </c>
      <c r="S23" s="19">
        <f t="shared" si="0"/>
        <v>68.180000000000007</v>
      </c>
      <c r="T23" s="19">
        <f t="shared" si="1"/>
        <v>68.177999999999997</v>
      </c>
    </row>
    <row r="24" spans="1:20" x14ac:dyDescent="0.35">
      <c r="A24" s="18"/>
      <c r="B24" t="s">
        <v>401</v>
      </c>
      <c r="C24" s="14" t="str">
        <f>INDEX('Azure 1 Year Export - VMs'!E:G,MATCH(B24,'Azure 1 Year Export - VMs'!G:G,0),1)</f>
        <v>No</v>
      </c>
      <c r="D24" s="27">
        <f>IF(VLOOKUP(B24,'Azure 1 Year Export - VMs'!G:I,3,FALSE)="Ready For Azure",1,IF(VLOOKUP(B24,'Azure 1 Year Export - VMs'!G:I,3,FALSE)="Ready For Azure With Conditions",0.5,0))</f>
        <v>1</v>
      </c>
      <c r="E24" s="27" t="s">
        <v>1712</v>
      </c>
      <c r="F24" s="32" t="s">
        <v>921</v>
      </c>
      <c r="G24" s="19">
        <f>VLOOKUP(F24,'SA - VM Costs (USD)'!B:I,7,FALSE)</f>
        <v>185.42</v>
      </c>
      <c r="H24" t="s">
        <v>921</v>
      </c>
      <c r="I24" s="19">
        <f>VLOOKUP(H24,'SA - VM Costs (USD)'!B:I,7,FALSE)</f>
        <v>185.42</v>
      </c>
      <c r="J24" t="str">
        <f>VLOOKUP(B24,'Azure 1 Year Export - VMs'!G:L,6,FALSE)</f>
        <v>Standard_D4_v3</v>
      </c>
      <c r="K24" s="19">
        <f>VLOOKUP(B24,'Azure 1 Year Export - VMs'!G:M,7,FALSE)</f>
        <v>106.17</v>
      </c>
      <c r="L24" t="s">
        <v>921</v>
      </c>
      <c r="M24" s="19">
        <f>VLOOKUP(L24,'SA - VM Costs (USD)'!B:I,8,FALSE)</f>
        <v>106.1639</v>
      </c>
      <c r="N24" t="str">
        <f>VLOOKUP(B24,'Azure 3 Year Export - VMs'!E:J,6,FALSE)</f>
        <v>Standard_D4_v3</v>
      </c>
      <c r="O24" s="19">
        <f>VLOOKUP(B24,'Azure 3 Year Export - VMs'!E:K,7,FALSE)</f>
        <v>68.33</v>
      </c>
      <c r="P24" t="s">
        <v>921</v>
      </c>
      <c r="Q24" s="19">
        <f>VLOOKUP(P24,'SA - VM Costs (USD)'!B:J,9,FALSE)</f>
        <v>68.335300000000004</v>
      </c>
      <c r="R24" s="19">
        <f>VALUE(VLOOKUP(B24,'Azure 1 Year Export - Disks'!C:J,8,FALSE))</f>
        <v>15.18</v>
      </c>
      <c r="S24" s="19">
        <f t="shared" si="0"/>
        <v>121.35</v>
      </c>
      <c r="T24" s="19">
        <f t="shared" si="1"/>
        <v>121.34389999999999</v>
      </c>
    </row>
    <row r="25" spans="1:20" x14ac:dyDescent="0.35">
      <c r="A25" s="18"/>
      <c r="B25" t="s">
        <v>405</v>
      </c>
      <c r="C25" s="14" t="str">
        <f>INDEX('Azure 1 Year Export - VMs'!E:G,MATCH(B25,'Azure 1 Year Export - VMs'!G:G,0),1)</f>
        <v>No</v>
      </c>
      <c r="D25" s="27">
        <f>IF(VLOOKUP(B25,'Azure 1 Year Export - VMs'!G:I,3,FALSE)="Ready For Azure",1,IF(VLOOKUP(B25,'Azure 1 Year Export - VMs'!G:I,3,FALSE)="Ready For Azure With Conditions",0.5,0))</f>
        <v>1</v>
      </c>
      <c r="E25" s="27" t="s">
        <v>1712</v>
      </c>
      <c r="F25" s="32" t="s">
        <v>928</v>
      </c>
      <c r="G25" s="19">
        <f>VLOOKUP(F25,'SA - VM Costs (USD)'!B:I,7,FALSE)</f>
        <v>245.28</v>
      </c>
      <c r="H25" s="20" t="s">
        <v>1701</v>
      </c>
      <c r="I25" s="19">
        <f>VLOOKUP(H25,'SA - VM Costs (USD)'!B:I,7,FALSE)</f>
        <v>246.74</v>
      </c>
      <c r="J25" t="str">
        <f>VLOOKUP(B25,'Azure 1 Year Export - VMs'!G:L,6,FALSE)</f>
        <v>Standard_E4_v3</v>
      </c>
      <c r="K25" s="19">
        <f>VLOOKUP(B25,'Azure 1 Year Export - VMs'!G:M,7,FALSE)</f>
        <v>152.08000000000001</v>
      </c>
      <c r="L25" s="20" t="s">
        <v>1701</v>
      </c>
      <c r="M25" s="19">
        <f>VLOOKUP(L25,'SA - VM Costs (USD)'!B:I,8,FALSE)</f>
        <v>145.416</v>
      </c>
      <c r="N25" t="str">
        <f>VLOOKUP(B25,'Azure 3 Year Export - VMs'!E:J,6,FALSE)</f>
        <v>Standard_F16s_v2</v>
      </c>
      <c r="O25" s="19">
        <f>VLOOKUP(B25,'Azure 3 Year Export - VMs'!E:K,7,FALSE)</f>
        <v>242.61</v>
      </c>
      <c r="P25" t="s">
        <v>980</v>
      </c>
      <c r="Q25" s="19">
        <f>VLOOKUP(P25,'SA - VM Costs (USD)'!B:J,9,FALSE)</f>
        <v>242.60820000000001</v>
      </c>
      <c r="R25" s="19">
        <f>VALUE(VLOOKUP(B25,'Azure 1 Year Export - Disks'!C:J,8,FALSE))</f>
        <v>15.18</v>
      </c>
      <c r="S25" s="19">
        <f t="shared" si="0"/>
        <v>167.26000000000002</v>
      </c>
      <c r="T25" s="19">
        <f t="shared" si="1"/>
        <v>160.596</v>
      </c>
    </row>
    <row r="26" spans="1:20" x14ac:dyDescent="0.35">
      <c r="A26" s="18"/>
      <c r="B26" t="s">
        <v>413</v>
      </c>
      <c r="C26" s="14" t="str">
        <f>INDEX('Azure 1 Year Export - VMs'!E:G,MATCH(B26,'Azure 1 Year Export - VMs'!G:G,0),1)</f>
        <v>No</v>
      </c>
      <c r="D26" s="27">
        <f>IF(VLOOKUP(B26,'Azure 1 Year Export - VMs'!G:I,3,FALSE)="Ready For Azure",1,IF(VLOOKUP(B26,'Azure 1 Year Export - VMs'!G:I,3,FALSE)="Ready For Azure With Conditions",0.5,0))</f>
        <v>1</v>
      </c>
      <c r="E26" s="27" t="s">
        <v>1712</v>
      </c>
      <c r="F26" s="32" t="s">
        <v>856</v>
      </c>
      <c r="G26" s="19">
        <f>VLOOKUP(F26,'SA - VM Costs (USD)'!B:I,7,FALSE)</f>
        <v>122.64</v>
      </c>
      <c r="H26" s="20" t="s">
        <v>1703</v>
      </c>
      <c r="I26" s="19">
        <f>VLOOKUP(H26,'SA - VM Costs (USD)'!B:I,7,FALSE)</f>
        <v>123.37</v>
      </c>
      <c r="J26" t="str">
        <f>VLOOKUP(B26,'Azure 1 Year Export - VMs'!G:L,6,FALSE)</f>
        <v>Standard_E2_v3</v>
      </c>
      <c r="K26" s="19">
        <f>VLOOKUP(B26,'Azure 1 Year Export - VMs'!G:M,7,FALSE)</f>
        <v>76.08</v>
      </c>
      <c r="L26" s="20" t="s">
        <v>1703</v>
      </c>
      <c r="M26" s="19">
        <f>VLOOKUP(L26,'SA - VM Costs (USD)'!B:I,8,FALSE)</f>
        <v>72.751800000000003</v>
      </c>
      <c r="N26" t="str">
        <f>VLOOKUP(B26,'Azure 3 Year Export - VMs'!E:J,6,FALSE)</f>
        <v>Standard_F16s_v2</v>
      </c>
      <c r="O26" s="19">
        <f>VLOOKUP(B26,'Azure 3 Year Export - VMs'!E:K,7,FALSE)</f>
        <v>242.61</v>
      </c>
      <c r="P26" t="s">
        <v>980</v>
      </c>
      <c r="Q26" s="19">
        <f>VLOOKUP(P26,'SA - VM Costs (USD)'!B:J,9,FALSE)</f>
        <v>242.60820000000001</v>
      </c>
      <c r="R26" s="19">
        <f>VALUE(VLOOKUP(B26,'Azure 1 Year Export - Disks'!C:J,8,FALSE))</f>
        <v>7.89</v>
      </c>
      <c r="S26" s="19">
        <f t="shared" si="0"/>
        <v>83.97</v>
      </c>
      <c r="T26" s="19">
        <f t="shared" si="1"/>
        <v>80.641800000000003</v>
      </c>
    </row>
    <row r="27" spans="1:20" x14ac:dyDescent="0.35">
      <c r="A27" s="18"/>
      <c r="B27" t="s">
        <v>417</v>
      </c>
      <c r="C27" s="14" t="str">
        <f>INDEX('Azure 1 Year Export - VMs'!E:G,MATCH(B27,'Azure 1 Year Export - VMs'!G:G,0),1)</f>
        <v>No</v>
      </c>
      <c r="D27" s="27">
        <f>IF(VLOOKUP(B27,'Azure 1 Year Export - VMs'!G:I,3,FALSE)="Ready For Azure",1,IF(VLOOKUP(B27,'Azure 1 Year Export - VMs'!G:I,3,FALSE)="Ready For Azure With Conditions",0.5,0))</f>
        <v>1</v>
      </c>
      <c r="E27" s="27" t="s">
        <v>1712</v>
      </c>
      <c r="F27" s="32" t="s">
        <v>945</v>
      </c>
      <c r="G27" s="19">
        <f>VLOOKUP(F27,'SA - VM Costs (USD)'!B:I,7,FALSE)</f>
        <v>332.88</v>
      </c>
      <c r="H27" t="s">
        <v>945</v>
      </c>
      <c r="I27" s="19">
        <f>VLOOKUP(H27,'SA - VM Costs (USD)'!B:I,7,FALSE)</f>
        <v>332.88</v>
      </c>
      <c r="J27" t="str">
        <f>VLOOKUP(B27,'Azure 1 Year Export - VMs'!G:L,6,FALSE)</f>
        <v>Standard_F8s_v2</v>
      </c>
      <c r="K27" s="19">
        <f>VLOOKUP(B27,'Azure 1 Year Export - VMs'!G:M,7,FALSE)</f>
        <v>195.5</v>
      </c>
      <c r="L27" t="s">
        <v>945</v>
      </c>
      <c r="M27" s="19">
        <f>VLOOKUP(L27,'SA - VM Costs (USD)'!B:I,8,FALSE)</f>
        <v>195.50129999999999</v>
      </c>
      <c r="N27" t="str">
        <f>VLOOKUP(B27,'Azure 3 Year Export - VMs'!E:J,6,FALSE)</f>
        <v>Standard_F8s_v2</v>
      </c>
      <c r="O27" s="19">
        <f>VLOOKUP(B27,'Azure 3 Year Export - VMs'!E:K,7,FALSE)</f>
        <v>121.31</v>
      </c>
      <c r="P27" t="s">
        <v>945</v>
      </c>
      <c r="Q27" s="19">
        <f>VLOOKUP(P27,'SA - VM Costs (USD)'!B:J,9,FALSE)</f>
        <v>121.30410000000001</v>
      </c>
      <c r="R27" s="19">
        <f>VALUE(VLOOKUP(B27,'Azure 1 Year Export - Disks'!C:J,8,FALSE))</f>
        <v>54.89</v>
      </c>
      <c r="S27" s="19">
        <f t="shared" si="0"/>
        <v>250.39</v>
      </c>
      <c r="T27" s="19">
        <f t="shared" si="1"/>
        <v>250.3913</v>
      </c>
    </row>
    <row r="28" spans="1:20" x14ac:dyDescent="0.35">
      <c r="A28" s="18"/>
      <c r="B28" t="s">
        <v>419</v>
      </c>
      <c r="C28" s="14" t="str">
        <f>INDEX('Azure 1 Year Export - VMs'!E:G,MATCH(B28,'Azure 1 Year Export - VMs'!G:G,0),1)</f>
        <v>No</v>
      </c>
      <c r="D28" s="27">
        <f>IF(VLOOKUP(B28,'Azure 1 Year Export - VMs'!G:I,3,FALSE)="Ready For Azure",1,IF(VLOOKUP(B28,'Azure 1 Year Export - VMs'!G:I,3,FALSE)="Ready For Azure With Conditions",0.5,0))</f>
        <v>1</v>
      </c>
      <c r="E28" s="27" t="s">
        <v>1712</v>
      </c>
      <c r="F28" s="32" t="s">
        <v>869</v>
      </c>
      <c r="G28" s="19">
        <f>VLOOKUP(F28,'SA - VM Costs (USD)'!B:I,7,FALSE)</f>
        <v>83.22</v>
      </c>
      <c r="H28" t="s">
        <v>869</v>
      </c>
      <c r="I28" s="19">
        <f>VLOOKUP(H28,'SA - VM Costs (USD)'!B:I,7,FALSE)</f>
        <v>83.22</v>
      </c>
      <c r="J28" t="str">
        <f>VLOOKUP(B28,'Azure 1 Year Export - VMs'!G:L,6,FALSE)</f>
        <v>Standard_F2s_v2</v>
      </c>
      <c r="K28" s="19">
        <f>VLOOKUP(B28,'Azure 1 Year Export - VMs'!G:M,7,FALSE)</f>
        <v>48.92</v>
      </c>
      <c r="L28" t="s">
        <v>869</v>
      </c>
      <c r="M28" s="19">
        <f>VLOOKUP(L28,'SA - VM Costs (USD)'!B:I,8,FALSE)</f>
        <v>48.917299999999997</v>
      </c>
      <c r="N28" t="str">
        <f>VLOOKUP(B28,'Azure 3 Year Export - VMs'!E:J,6,FALSE)</f>
        <v>Standard_F2s_v2</v>
      </c>
      <c r="O28" s="19">
        <f>VLOOKUP(B28,'Azure 3 Year Export - VMs'!E:K,7,FALSE)</f>
        <v>30.33</v>
      </c>
      <c r="P28" t="s">
        <v>869</v>
      </c>
      <c r="Q28" s="19">
        <f>VLOOKUP(P28,'SA - VM Costs (USD)'!B:J,9,FALSE)</f>
        <v>30.331499999999998</v>
      </c>
      <c r="R28" s="19">
        <f>VALUE(VLOOKUP(B28,'Azure 1 Year Export - Disks'!C:J,8,FALSE))</f>
        <v>7.89</v>
      </c>
      <c r="S28" s="19">
        <f t="shared" si="0"/>
        <v>56.81</v>
      </c>
      <c r="T28" s="19">
        <f t="shared" si="1"/>
        <v>56.807299999999998</v>
      </c>
    </row>
    <row r="29" spans="1:20" x14ac:dyDescent="0.35">
      <c r="A29" s="18"/>
      <c r="B29" t="s">
        <v>434</v>
      </c>
      <c r="C29" s="14" t="str">
        <f>INDEX('Azure 1 Year Export - VMs'!E:G,MATCH(B29,'Azure 1 Year Export - VMs'!G:G,0),1)</f>
        <v>No</v>
      </c>
      <c r="D29" s="27">
        <f>IF(VLOOKUP(B29,'Azure 1 Year Export - VMs'!G:I,3,FALSE)="Ready For Azure",1,IF(VLOOKUP(B29,'Azure 1 Year Export - VMs'!G:I,3,FALSE)="Ready For Azure With Conditions",0.5,0))</f>
        <v>1</v>
      </c>
      <c r="E29" s="27" t="s">
        <v>1712</v>
      </c>
      <c r="F29" s="32" t="s">
        <v>928</v>
      </c>
      <c r="G29" s="19">
        <f>VLOOKUP(F29,'SA - VM Costs (USD)'!B:I,7,FALSE)</f>
        <v>245.28</v>
      </c>
      <c r="H29" s="20" t="s">
        <v>1701</v>
      </c>
      <c r="I29" s="19">
        <f>VLOOKUP(H29,'SA - VM Costs (USD)'!B:I,7,FALSE)</f>
        <v>246.74</v>
      </c>
      <c r="J29" t="str">
        <f>VLOOKUP(B29,'Azure 1 Year Export - VMs'!G:L,6,FALSE)</f>
        <v>Standard_E4_v3</v>
      </c>
      <c r="K29" s="19">
        <f>VLOOKUP(B29,'Azure 1 Year Export - VMs'!G:M,7,FALSE)</f>
        <v>152.08000000000001</v>
      </c>
      <c r="L29" s="20" t="s">
        <v>1701</v>
      </c>
      <c r="M29" s="19">
        <f>VLOOKUP(L29,'SA - VM Costs (USD)'!B:I,8,FALSE)</f>
        <v>145.416</v>
      </c>
      <c r="N29" t="str">
        <f>VLOOKUP(B29,'Azure 3 Year Export - VMs'!E:J,6,FALSE)</f>
        <v>Standard_D8_v3</v>
      </c>
      <c r="O29" s="19">
        <f>VLOOKUP(B29,'Azure 3 Year Export - VMs'!E:K,7,FALSE)</f>
        <v>136.63999999999999</v>
      </c>
      <c r="P29" t="s">
        <v>882</v>
      </c>
      <c r="Q29" s="19">
        <f>VLOOKUP(P29,'SA - VM Costs (USD)'!B:J,9,FALSE)</f>
        <v>136.6414</v>
      </c>
      <c r="R29" s="19">
        <f>VALUE(VLOOKUP(B29,'Azure 1 Year Export - Disks'!C:J,8,FALSE))</f>
        <v>15.18</v>
      </c>
      <c r="S29" s="19">
        <f t="shared" si="0"/>
        <v>167.26000000000002</v>
      </c>
      <c r="T29" s="19">
        <f t="shared" si="1"/>
        <v>160.596</v>
      </c>
    </row>
    <row r="30" spans="1:20" x14ac:dyDescent="0.35">
      <c r="A30" s="18"/>
      <c r="B30" t="s">
        <v>460</v>
      </c>
      <c r="C30" s="14" t="str">
        <f>INDEX('Azure 1 Year Export - VMs'!E:G,MATCH(B30,'Azure 1 Year Export - VMs'!G:G,0),1)</f>
        <v>No</v>
      </c>
      <c r="D30" s="27">
        <f>IF(VLOOKUP(B30,'Azure 1 Year Export - VMs'!G:I,3,FALSE)="Ready For Azure",1,IF(VLOOKUP(B30,'Azure 1 Year Export - VMs'!G:I,3,FALSE)="Ready For Azure With Conditions",0.5,0))</f>
        <v>1</v>
      </c>
      <c r="E30" s="27" t="s">
        <v>1712</v>
      </c>
      <c r="F30" s="32" t="s">
        <v>928</v>
      </c>
      <c r="G30" s="19">
        <f>VLOOKUP(F30,'SA - VM Costs (USD)'!B:I,7,FALSE)</f>
        <v>245.28</v>
      </c>
      <c r="H30" s="20" t="s">
        <v>1701</v>
      </c>
      <c r="I30" s="19">
        <f>VLOOKUP(H30,'SA - VM Costs (USD)'!B:I,7,FALSE)</f>
        <v>246.74</v>
      </c>
      <c r="J30" t="str">
        <f>VLOOKUP(B30,'Azure 1 Year Export - VMs'!G:L,6,FALSE)</f>
        <v>Standard_E4_v3</v>
      </c>
      <c r="K30" s="19">
        <f>VLOOKUP(B30,'Azure 1 Year Export - VMs'!G:M,7,FALSE)</f>
        <v>152.08000000000001</v>
      </c>
      <c r="L30" s="20" t="s">
        <v>1701</v>
      </c>
      <c r="M30" s="19">
        <f>VLOOKUP(L30,'SA - VM Costs (USD)'!B:I,8,FALSE)</f>
        <v>145.416</v>
      </c>
      <c r="N30" t="str">
        <f>VLOOKUP(B30,'Azure 3 Year Export - VMs'!E:J,6,FALSE)</f>
        <v>Standard_E4_v3</v>
      </c>
      <c r="O30" s="19">
        <f>VLOOKUP(B30,'Azure 3 Year Export - VMs'!E:K,7,FALSE)</f>
        <v>97.25</v>
      </c>
      <c r="P30" s="20" t="s">
        <v>1701</v>
      </c>
      <c r="Q30" s="19">
        <f>VLOOKUP(P30,'SA - VM Costs (USD)'!B:J,9,FALSE)</f>
        <v>93.666300000000007</v>
      </c>
      <c r="R30" s="19">
        <f>VALUE(VLOOKUP(B30,'Azure 1 Year Export - Disks'!C:J,8,FALSE))</f>
        <v>7.89</v>
      </c>
      <c r="S30" s="19">
        <f t="shared" si="0"/>
        <v>159.97</v>
      </c>
      <c r="T30" s="19">
        <f t="shared" si="1"/>
        <v>153.30599999999998</v>
      </c>
    </row>
    <row r="31" spans="1:20" x14ac:dyDescent="0.35">
      <c r="A31" s="18"/>
      <c r="B31" t="s">
        <v>488</v>
      </c>
      <c r="C31" s="14" t="str">
        <f>INDEX('Azure 1 Year Export - VMs'!E:G,MATCH(B31,'Azure 1 Year Export - VMs'!G:G,0),1)</f>
        <v>No</v>
      </c>
      <c r="D31" s="27">
        <f>IF(VLOOKUP(B31,'Azure 1 Year Export - VMs'!G:I,3,FALSE)="Ready For Azure",1,IF(VLOOKUP(B31,'Azure 1 Year Export - VMs'!G:I,3,FALSE)="Ready For Azure With Conditions",0.5,0))</f>
        <v>1</v>
      </c>
      <c r="E31" s="27" t="s">
        <v>1712</v>
      </c>
      <c r="F31" s="32" t="s">
        <v>980</v>
      </c>
      <c r="G31" s="19">
        <f>VLOOKUP(F31,'SA - VM Costs (USD)'!B:I,7,FALSE)</f>
        <v>665.03</v>
      </c>
      <c r="H31" t="s">
        <v>980</v>
      </c>
      <c r="I31" s="19">
        <f>VLOOKUP(H31,'SA - VM Costs (USD)'!B:I,7,FALSE)</f>
        <v>665.03</v>
      </c>
      <c r="J31" t="str">
        <f>VLOOKUP(B31,'Azure 1 Year Export - VMs'!G:L,6,FALSE)</f>
        <v>Standard_F16s_v2</v>
      </c>
      <c r="K31" s="19">
        <f>VLOOKUP(B31,'Azure 1 Year Export - VMs'!G:M,7,FALSE)</f>
        <v>391.17</v>
      </c>
      <c r="L31" t="s">
        <v>980</v>
      </c>
      <c r="M31" s="19">
        <f>VLOOKUP(L31,'SA - VM Costs (USD)'!B:I,8,FALSE)</f>
        <v>391.16320000000002</v>
      </c>
      <c r="N31" t="str">
        <f>VLOOKUP(B31,'Azure 3 Year Export - VMs'!E:J,6,FALSE)</f>
        <v>Standard_F16s_v2</v>
      </c>
      <c r="O31" s="19">
        <f>VLOOKUP(B31,'Azure 3 Year Export - VMs'!E:K,7,FALSE)</f>
        <v>242.61</v>
      </c>
      <c r="P31" t="s">
        <v>980</v>
      </c>
      <c r="Q31" s="19">
        <f>VLOOKUP(P31,'SA - VM Costs (USD)'!B:J,9,FALSE)</f>
        <v>242.60820000000001</v>
      </c>
      <c r="R31" s="19">
        <f>VALUE(VLOOKUP(B31,'Azure 1 Year Export - Disks'!C:J,8,FALSE))</f>
        <v>7.89</v>
      </c>
      <c r="S31" s="19">
        <f t="shared" si="0"/>
        <v>399.06</v>
      </c>
      <c r="T31" s="19">
        <f t="shared" si="1"/>
        <v>399.0532</v>
      </c>
    </row>
    <row r="32" spans="1:20" x14ac:dyDescent="0.35">
      <c r="A32" s="18"/>
      <c r="B32" t="s">
        <v>489</v>
      </c>
      <c r="C32" s="14" t="str">
        <f>INDEX('Azure 1 Year Export - VMs'!E:G,MATCH(B32,'Azure 1 Year Export - VMs'!G:G,0),1)</f>
        <v>No</v>
      </c>
      <c r="D32" s="27">
        <f>IF(VLOOKUP(B32,'Azure 1 Year Export - VMs'!G:I,3,FALSE)="Ready For Azure",1,IF(VLOOKUP(B32,'Azure 1 Year Export - VMs'!G:I,3,FALSE)="Ready For Azure With Conditions",0.5,0))</f>
        <v>1</v>
      </c>
      <c r="E32" s="27" t="s">
        <v>1712</v>
      </c>
      <c r="F32" s="32" t="s">
        <v>856</v>
      </c>
      <c r="G32" s="19">
        <f>VLOOKUP(F32,'SA - VM Costs (USD)'!B:I,7,FALSE)</f>
        <v>122.64</v>
      </c>
      <c r="H32" s="20" t="s">
        <v>1703</v>
      </c>
      <c r="I32" s="19">
        <f>VLOOKUP(H32,'SA - VM Costs (USD)'!B:I,7,FALSE)</f>
        <v>123.37</v>
      </c>
      <c r="J32" t="str">
        <f>VLOOKUP(B32,'Azure 1 Year Export - VMs'!G:L,6,FALSE)</f>
        <v>Standard_E2_v3</v>
      </c>
      <c r="K32" s="19">
        <f>VLOOKUP(B32,'Azure 1 Year Export - VMs'!G:M,7,FALSE)</f>
        <v>76.08</v>
      </c>
      <c r="L32" s="20" t="s">
        <v>1703</v>
      </c>
      <c r="M32" s="19">
        <f>VLOOKUP(L32,'SA - VM Costs (USD)'!B:I,8,FALSE)</f>
        <v>72.751800000000003</v>
      </c>
      <c r="N32" t="str">
        <f>VLOOKUP(B32,'Azure 3 Year Export - VMs'!E:J,6,FALSE)</f>
        <v>Standard_E2_v3</v>
      </c>
      <c r="O32" s="19">
        <f>VLOOKUP(B32,'Azure 3 Year Export - VMs'!E:K,7,FALSE)</f>
        <v>48.64</v>
      </c>
      <c r="P32" s="20" t="s">
        <v>1703</v>
      </c>
      <c r="Q32" s="19">
        <f>VLOOKUP(P32,'SA - VM Costs (USD)'!B:J,9,FALSE)</f>
        <v>46.836799999999997</v>
      </c>
      <c r="R32" s="19">
        <f>VALUE(VLOOKUP(B32,'Azure 1 Year Export - Disks'!C:J,8,FALSE))</f>
        <v>7.89</v>
      </c>
      <c r="S32" s="19">
        <f t="shared" si="0"/>
        <v>83.97</v>
      </c>
      <c r="T32" s="19">
        <f t="shared" si="1"/>
        <v>80.641800000000003</v>
      </c>
    </row>
    <row r="33" spans="1:20" x14ac:dyDescent="0.35">
      <c r="A33" s="18"/>
      <c r="B33" t="s">
        <v>504</v>
      </c>
      <c r="C33" s="14" t="str">
        <f>INDEX('Azure 1 Year Export - VMs'!E:G,MATCH(B33,'Azure 1 Year Export - VMs'!G:G,0),1)</f>
        <v>No</v>
      </c>
      <c r="D33" s="27">
        <f>IF(VLOOKUP(B33,'Azure 1 Year Export - VMs'!G:I,3,FALSE)="Ready For Azure",1,IF(VLOOKUP(B33,'Azure 1 Year Export - VMs'!G:I,3,FALSE)="Ready For Azure With Conditions",0.5,0))</f>
        <v>1</v>
      </c>
      <c r="E33" s="27" t="s">
        <v>1712</v>
      </c>
      <c r="F33" s="32" t="s">
        <v>928</v>
      </c>
      <c r="G33" s="19">
        <f>VLOOKUP(F33,'SA - VM Costs (USD)'!B:I,7,FALSE)</f>
        <v>245.28</v>
      </c>
      <c r="H33" s="20" t="s">
        <v>1701</v>
      </c>
      <c r="I33" s="19">
        <f>VLOOKUP(H33,'SA - VM Costs (USD)'!B:I,7,FALSE)</f>
        <v>246.74</v>
      </c>
      <c r="J33" t="str">
        <f>VLOOKUP(B33,'Azure 1 Year Export - VMs'!G:L,6,FALSE)</f>
        <v>Standard_E4_v3</v>
      </c>
      <c r="K33" s="19">
        <f>VLOOKUP(B33,'Azure 1 Year Export - VMs'!G:M,7,FALSE)</f>
        <v>152.08000000000001</v>
      </c>
      <c r="L33" s="20" t="s">
        <v>1701</v>
      </c>
      <c r="M33" s="19">
        <f>VLOOKUP(L33,'SA - VM Costs (USD)'!B:I,8,FALSE)</f>
        <v>145.416</v>
      </c>
      <c r="N33" t="str">
        <f>VLOOKUP(B33,'Azure 3 Year Export - VMs'!E:J,6,FALSE)</f>
        <v>Standard_D8_v3</v>
      </c>
      <c r="O33" s="19">
        <f>VLOOKUP(B33,'Azure 3 Year Export - VMs'!E:K,7,FALSE)</f>
        <v>136.63999999999999</v>
      </c>
      <c r="P33" t="s">
        <v>882</v>
      </c>
      <c r="Q33" s="19">
        <f>VLOOKUP(P33,'SA - VM Costs (USD)'!B:J,9,FALSE)</f>
        <v>136.6414</v>
      </c>
      <c r="R33" s="19">
        <f>VALUE(VLOOKUP(B33,'Azure 1 Year Export - Disks'!C:J,8,FALSE))</f>
        <v>29.16</v>
      </c>
      <c r="S33" s="19">
        <f t="shared" si="0"/>
        <v>181.24</v>
      </c>
      <c r="T33" s="19">
        <f t="shared" si="1"/>
        <v>174.57599999999999</v>
      </c>
    </row>
    <row r="34" spans="1:20" x14ac:dyDescent="0.35">
      <c r="A34" s="18"/>
      <c r="B34" t="s">
        <v>514</v>
      </c>
      <c r="C34" s="14" t="str">
        <f>INDEX('Azure 1 Year Export - VMs'!E:G,MATCH(B34,'Azure 1 Year Export - VMs'!G:G,0),1)</f>
        <v>No</v>
      </c>
      <c r="D34" s="27">
        <f>IF(VLOOKUP(B34,'Azure 1 Year Export - VMs'!G:I,3,FALSE)="Ready For Azure",1,IF(VLOOKUP(B34,'Azure 1 Year Export - VMs'!G:I,3,FALSE)="Ready For Azure With Conditions",0.5,0))</f>
        <v>1</v>
      </c>
      <c r="E34" s="27" t="s">
        <v>1712</v>
      </c>
      <c r="F34" s="32" t="s">
        <v>877</v>
      </c>
      <c r="G34" s="19">
        <f>VLOOKUP(F34,'SA - VM Costs (USD)'!B:I,7,FALSE)</f>
        <v>92.71</v>
      </c>
      <c r="H34" t="s">
        <v>877</v>
      </c>
      <c r="I34" s="19">
        <f>VLOOKUP(H34,'SA - VM Costs (USD)'!B:I,7,FALSE)</f>
        <v>92.71</v>
      </c>
      <c r="J34" t="str">
        <f>VLOOKUP(B34,'Azure 1 Year Export - VMs'!G:L,6,FALSE)</f>
        <v>Standard_D2_v3</v>
      </c>
      <c r="K34" s="19">
        <f>VLOOKUP(B34,'Azure 1 Year Export - VMs'!G:M,7,FALSE)</f>
        <v>53</v>
      </c>
      <c r="L34" t="s">
        <v>877</v>
      </c>
      <c r="M34" s="19">
        <f>VLOOKUP(L34,'SA - VM Costs (USD)'!B:I,8,FALSE)</f>
        <v>52.997999999999998</v>
      </c>
      <c r="N34" t="str">
        <f>VLOOKUP(B34,'Azure 3 Year Export - VMs'!E:J,6,FALSE)</f>
        <v>Standard_F4s_v2</v>
      </c>
      <c r="O34" s="19">
        <f>VLOOKUP(B34,'Azure 3 Year Export - VMs'!E:K,7,FALSE)</f>
        <v>60.64</v>
      </c>
      <c r="P34" t="s">
        <v>901</v>
      </c>
      <c r="Q34" s="19">
        <f>VLOOKUP(P34,'SA - VM Costs (USD)'!B:J,9,FALSE)</f>
        <v>60.641100000000002</v>
      </c>
      <c r="R34" s="19">
        <f>VALUE(VLOOKUP(B34,'Azure 1 Year Export - Disks'!C:J,8,FALSE))</f>
        <v>7.89</v>
      </c>
      <c r="S34" s="19">
        <f t="shared" si="0"/>
        <v>60.89</v>
      </c>
      <c r="T34" s="19">
        <f t="shared" si="1"/>
        <v>60.887999999999998</v>
      </c>
    </row>
    <row r="35" spans="1:20" x14ac:dyDescent="0.35">
      <c r="A35" s="18"/>
      <c r="B35" t="s">
        <v>543</v>
      </c>
      <c r="C35" s="14" t="str">
        <f>INDEX('Azure 1 Year Export - VMs'!E:G,MATCH(B35,'Azure 1 Year Export - VMs'!G:G,0),1)</f>
        <v>No</v>
      </c>
      <c r="D35" s="27">
        <f>IF(VLOOKUP(B35,'Azure 1 Year Export - VMs'!G:I,3,FALSE)="Ready For Azure",1,IF(VLOOKUP(B35,'Azure 1 Year Export - VMs'!G:I,3,FALSE)="Ready For Azure With Conditions",0.5,0))</f>
        <v>1</v>
      </c>
      <c r="E35" s="27" t="s">
        <v>1712</v>
      </c>
      <c r="F35" s="32" t="s">
        <v>945</v>
      </c>
      <c r="G35" s="19">
        <f>VLOOKUP(F35,'SA - VM Costs (USD)'!B:I,7,FALSE)</f>
        <v>332.88</v>
      </c>
      <c r="H35" t="s">
        <v>945</v>
      </c>
      <c r="I35" s="19">
        <f>VLOOKUP(H35,'SA - VM Costs (USD)'!B:I,7,FALSE)</f>
        <v>332.88</v>
      </c>
      <c r="J35" t="str">
        <f>VLOOKUP(B35,'Azure 1 Year Export - VMs'!G:L,6,FALSE)</f>
        <v>Standard_F8s_v2</v>
      </c>
      <c r="K35" s="19">
        <f>VLOOKUP(B35,'Azure 1 Year Export - VMs'!G:M,7,FALSE)</f>
        <v>195.5</v>
      </c>
      <c r="L35" t="s">
        <v>945</v>
      </c>
      <c r="M35" s="19">
        <f>VLOOKUP(L35,'SA - VM Costs (USD)'!B:I,8,FALSE)</f>
        <v>195.50129999999999</v>
      </c>
      <c r="N35" t="str">
        <f>VLOOKUP(B35,'Azure 3 Year Export - VMs'!E:J,6,FALSE)</f>
        <v>Standard_F8s_v2</v>
      </c>
      <c r="O35" s="19">
        <f>VLOOKUP(B35,'Azure 3 Year Export - VMs'!E:K,7,FALSE)</f>
        <v>121.31</v>
      </c>
      <c r="P35" t="s">
        <v>945</v>
      </c>
      <c r="Q35" s="19">
        <f>VLOOKUP(P35,'SA - VM Costs (USD)'!B:J,9,FALSE)</f>
        <v>121.30410000000001</v>
      </c>
      <c r="R35" s="19">
        <f>VALUE(VLOOKUP(B35,'Azure 1 Year Export - Disks'!C:J,8,FALSE))</f>
        <v>15.18</v>
      </c>
      <c r="S35" s="19">
        <f t="shared" si="0"/>
        <v>210.68</v>
      </c>
      <c r="T35" s="19">
        <f t="shared" si="1"/>
        <v>210.68129999999999</v>
      </c>
    </row>
    <row r="36" spans="1:20" x14ac:dyDescent="0.35">
      <c r="A36" s="18"/>
      <c r="B36" t="s">
        <v>599</v>
      </c>
      <c r="C36" s="14" t="str">
        <f>INDEX('Azure 1 Year Export - VMs'!E:G,MATCH(B36,'Azure 1 Year Export - VMs'!G:G,0),1)</f>
        <v>No</v>
      </c>
      <c r="D36" s="27">
        <f>IF(VLOOKUP(B36,'Azure 1 Year Export - VMs'!G:I,3,FALSE)="Ready For Azure",1,IF(VLOOKUP(B36,'Azure 1 Year Export - VMs'!G:I,3,FALSE)="Ready For Azure With Conditions",0.5,0))</f>
        <v>1</v>
      </c>
      <c r="E36" s="27" t="s">
        <v>1712</v>
      </c>
      <c r="F36" s="32" t="s">
        <v>869</v>
      </c>
      <c r="G36" s="19">
        <f>VLOOKUP(F36,'SA - VM Costs (USD)'!B:I,7,FALSE)</f>
        <v>83.22</v>
      </c>
      <c r="H36" t="s">
        <v>869</v>
      </c>
      <c r="I36" s="19">
        <f>VLOOKUP(H36,'SA - VM Costs (USD)'!B:I,7,FALSE)</f>
        <v>83.22</v>
      </c>
      <c r="J36" t="str">
        <f>VLOOKUP(B36,'Azure 1 Year Export - VMs'!G:L,6,FALSE)</f>
        <v>Standard_F2s_v2</v>
      </c>
      <c r="K36" s="19">
        <f>VLOOKUP(B36,'Azure 1 Year Export - VMs'!G:M,7,FALSE)</f>
        <v>48.92</v>
      </c>
      <c r="L36" t="s">
        <v>869</v>
      </c>
      <c r="M36" s="19">
        <f>VLOOKUP(L36,'SA - VM Costs (USD)'!B:I,8,FALSE)</f>
        <v>48.917299999999997</v>
      </c>
      <c r="N36" t="str">
        <f>VLOOKUP(B36,'Azure 3 Year Export - VMs'!E:J,6,FALSE)</f>
        <v>Standard_F2s_v2</v>
      </c>
      <c r="O36" s="19">
        <f>VLOOKUP(B36,'Azure 3 Year Export - VMs'!E:K,7,FALSE)</f>
        <v>30.33</v>
      </c>
      <c r="P36" t="s">
        <v>869</v>
      </c>
      <c r="Q36" s="19">
        <f>VLOOKUP(P36,'SA - VM Costs (USD)'!B:J,9,FALSE)</f>
        <v>30.331499999999998</v>
      </c>
      <c r="R36" s="19">
        <f>VALUE(VLOOKUP(B36,'Azure 1 Year Export - Disks'!C:J,8,FALSE))</f>
        <v>4.03</v>
      </c>
      <c r="S36" s="19">
        <f t="shared" si="0"/>
        <v>52.95</v>
      </c>
      <c r="T36" s="19">
        <f t="shared" si="1"/>
        <v>52.947299999999998</v>
      </c>
    </row>
    <row r="37" spans="1:20" x14ac:dyDescent="0.35">
      <c r="A37" s="18"/>
      <c r="B37" t="s">
        <v>616</v>
      </c>
      <c r="C37" s="14" t="str">
        <f>INDEX('Azure 1 Year Export - VMs'!E:G,MATCH(B37,'Azure 1 Year Export - VMs'!G:G,0),1)</f>
        <v>No</v>
      </c>
      <c r="D37" s="27">
        <f>IF(VLOOKUP(B37,'Azure 1 Year Export - VMs'!G:I,3,FALSE)="Ready For Azure",1,IF(VLOOKUP(B37,'Azure 1 Year Export - VMs'!G:I,3,FALSE)="Ready For Azure With Conditions",0.5,0))</f>
        <v>1</v>
      </c>
      <c r="E37" s="27" t="s">
        <v>1712</v>
      </c>
      <c r="F37" s="32" t="s">
        <v>869</v>
      </c>
      <c r="G37" s="19">
        <f>VLOOKUP(F37,'SA - VM Costs (USD)'!B:I,7,FALSE)</f>
        <v>83.22</v>
      </c>
      <c r="H37" t="s">
        <v>869</v>
      </c>
      <c r="I37" s="19">
        <f>VLOOKUP(H37,'SA - VM Costs (USD)'!B:I,7,FALSE)</f>
        <v>83.22</v>
      </c>
      <c r="J37" t="str">
        <f>VLOOKUP(B37,'Azure 1 Year Export - VMs'!G:L,6,FALSE)</f>
        <v>Standard_F2s_v2</v>
      </c>
      <c r="K37" s="19">
        <f>VLOOKUP(B37,'Azure 1 Year Export - VMs'!G:M,7,FALSE)</f>
        <v>48.92</v>
      </c>
      <c r="L37" t="s">
        <v>869</v>
      </c>
      <c r="M37" s="19">
        <f>VLOOKUP(L37,'SA - VM Costs (USD)'!B:I,8,FALSE)</f>
        <v>48.917299999999997</v>
      </c>
      <c r="N37" t="str">
        <f>VLOOKUP(B37,'Azure 3 Year Export - VMs'!E:J,6,FALSE)</f>
        <v>Standard_F2s_v2</v>
      </c>
      <c r="O37" s="19">
        <f>VLOOKUP(B37,'Azure 3 Year Export - VMs'!E:K,7,FALSE)</f>
        <v>30.33</v>
      </c>
      <c r="P37" t="s">
        <v>869</v>
      </c>
      <c r="Q37" s="19">
        <f>VLOOKUP(P37,'SA - VM Costs (USD)'!B:J,9,FALSE)</f>
        <v>30.331499999999998</v>
      </c>
      <c r="R37" s="19">
        <f>VALUE(VLOOKUP(B37,'Azure 1 Year Export - Disks'!C:J,8,FALSE))</f>
        <v>46.31</v>
      </c>
      <c r="S37" s="19">
        <f t="shared" si="0"/>
        <v>95.23</v>
      </c>
      <c r="T37" s="19">
        <f t="shared" si="1"/>
        <v>95.2273</v>
      </c>
    </row>
    <row r="38" spans="1:20" x14ac:dyDescent="0.35">
      <c r="A38" s="18"/>
      <c r="B38" t="s">
        <v>624</v>
      </c>
      <c r="C38" s="14" t="str">
        <f>INDEX('Azure 1 Year Export - VMs'!E:G,MATCH(B38,'Azure 1 Year Export - VMs'!G:G,0),1)</f>
        <v>No</v>
      </c>
      <c r="D38" s="27">
        <f>IF(VLOOKUP(B38,'Azure 1 Year Export - VMs'!G:I,3,FALSE)="Ready For Azure",1,IF(VLOOKUP(B38,'Azure 1 Year Export - VMs'!G:I,3,FALSE)="Ready For Azure With Conditions",0.5,0))</f>
        <v>1</v>
      </c>
      <c r="E38" s="27" t="s">
        <v>1712</v>
      </c>
      <c r="F38" s="32" t="s">
        <v>856</v>
      </c>
      <c r="G38" s="19">
        <f>VLOOKUP(F38,'SA - VM Costs (USD)'!B:I,7,FALSE)</f>
        <v>122.64</v>
      </c>
      <c r="H38" s="20" t="s">
        <v>1703</v>
      </c>
      <c r="I38" s="19">
        <f>VLOOKUP(H38,'SA - VM Costs (USD)'!B:I,7,FALSE)</f>
        <v>123.37</v>
      </c>
      <c r="J38" t="str">
        <f>VLOOKUP(B38,'Azure 1 Year Export - VMs'!G:L,6,FALSE)</f>
        <v>Standard_E2_v3</v>
      </c>
      <c r="K38" s="19">
        <f>VLOOKUP(B38,'Azure 1 Year Export - VMs'!G:M,7,FALSE)</f>
        <v>76.08</v>
      </c>
      <c r="L38" s="20" t="s">
        <v>1703</v>
      </c>
      <c r="M38" s="19">
        <f>VLOOKUP(L38,'SA - VM Costs (USD)'!B:I,8,FALSE)</f>
        <v>72.751800000000003</v>
      </c>
      <c r="N38" t="str">
        <f>VLOOKUP(B38,'Azure 3 Year Export - VMs'!E:J,6,FALSE)</f>
        <v>Standard_E2_v3</v>
      </c>
      <c r="O38" s="19">
        <f>VLOOKUP(B38,'Azure 3 Year Export - VMs'!E:K,7,FALSE)</f>
        <v>48.64</v>
      </c>
      <c r="P38" s="20" t="s">
        <v>1703</v>
      </c>
      <c r="Q38" s="19">
        <f>VLOOKUP(P38,'SA - VM Costs (USD)'!B:J,9,FALSE)</f>
        <v>46.836799999999997</v>
      </c>
      <c r="R38" s="19">
        <f>VALUE(VLOOKUP(B38,'Azure 1 Year Export - Disks'!C:J,8,FALSE))</f>
        <v>7.89</v>
      </c>
      <c r="S38" s="19">
        <f t="shared" si="0"/>
        <v>83.97</v>
      </c>
      <c r="T38" s="19">
        <f t="shared" si="1"/>
        <v>80.641800000000003</v>
      </c>
    </row>
    <row r="39" spans="1:20" x14ac:dyDescent="0.35">
      <c r="A39" s="18"/>
      <c r="B39" s="25" t="s">
        <v>632</v>
      </c>
      <c r="C39" s="14" t="str">
        <f>INDEX('Azure 1 Year Export - VMs'!E:G,MATCH(B39,'Azure 1 Year Export - VMs'!G:G,0),1)</f>
        <v>No</v>
      </c>
      <c r="D39" s="27">
        <f>IF(VLOOKUP(B39,'Azure 1 Year Export - VMs'!G:I,3,FALSE)="Ready For Azure",1,IF(VLOOKUP(B39,'Azure 1 Year Export - VMs'!G:I,3,FALSE)="Ready For Azure With Conditions",0.5,0))</f>
        <v>0.5</v>
      </c>
      <c r="E39" s="27" t="s">
        <v>1712</v>
      </c>
      <c r="F39" s="32" t="s">
        <v>869</v>
      </c>
      <c r="G39" s="19">
        <f>VLOOKUP(F39,'SA - VM Costs (USD)'!B:I,7,FALSE)</f>
        <v>83.22</v>
      </c>
      <c r="H39" t="s">
        <v>869</v>
      </c>
      <c r="I39" s="19">
        <f>VLOOKUP(H39,'SA - VM Costs (USD)'!B:I,7,FALSE)</f>
        <v>83.22</v>
      </c>
      <c r="J39" t="str">
        <f>VLOOKUP(B39,'Azure 1 Year Export - VMs'!G:L,6,FALSE)</f>
        <v>Standard_F2s_v2</v>
      </c>
      <c r="K39" s="19">
        <f>VLOOKUP(B39,'Azure 1 Year Export - VMs'!G:M,7,FALSE)</f>
        <v>48.92</v>
      </c>
      <c r="L39" t="s">
        <v>869</v>
      </c>
      <c r="M39" s="19">
        <f>VLOOKUP(L39,'SA - VM Costs (USD)'!B:I,8,FALSE)</f>
        <v>48.917299999999997</v>
      </c>
      <c r="N39" t="str">
        <f>VLOOKUP(B39,'Azure 3 Year Export - VMs'!E:J,6,FALSE)</f>
        <v>Standard_F2s_v2</v>
      </c>
      <c r="O39" s="19">
        <f>VLOOKUP(B39,'Azure 3 Year Export - VMs'!E:K,7,FALSE)</f>
        <v>30.33</v>
      </c>
      <c r="P39" t="s">
        <v>869</v>
      </c>
      <c r="Q39" s="19">
        <f>VLOOKUP(P39,'SA - VM Costs (USD)'!B:J,9,FALSE)</f>
        <v>30.331499999999998</v>
      </c>
      <c r="R39" s="19">
        <f>VALUE(VLOOKUP(B39,'Azure 1 Year Export - Disks'!C:J,8,FALSE))</f>
        <v>4.03</v>
      </c>
      <c r="S39" s="19">
        <f t="shared" si="0"/>
        <v>52.95</v>
      </c>
      <c r="T39" s="19">
        <f t="shared" si="1"/>
        <v>52.947299999999998</v>
      </c>
    </row>
    <row r="40" spans="1:20" x14ac:dyDescent="0.35">
      <c r="A40" s="18"/>
      <c r="B40" t="s">
        <v>641</v>
      </c>
      <c r="C40" s="14" t="str">
        <f>INDEX('Azure 1 Year Export - VMs'!E:G,MATCH(B40,'Azure 1 Year Export - VMs'!G:G,0),1)</f>
        <v>No</v>
      </c>
      <c r="D40" s="27">
        <f>IF(VLOOKUP(B40,'Azure 1 Year Export - VMs'!G:I,3,FALSE)="Ready For Azure",1,IF(VLOOKUP(B40,'Azure 1 Year Export - VMs'!G:I,3,FALSE)="Ready For Azure With Conditions",0.5,0))</f>
        <v>1</v>
      </c>
      <c r="E40" s="27" t="s">
        <v>1712</v>
      </c>
      <c r="F40" s="32" t="s">
        <v>877</v>
      </c>
      <c r="G40" s="19">
        <f>VLOOKUP(F40,'SA - VM Costs (USD)'!B:I,7,FALSE)</f>
        <v>92.71</v>
      </c>
      <c r="H40" t="s">
        <v>877</v>
      </c>
      <c r="I40" s="19">
        <f>VLOOKUP(H40,'SA - VM Costs (USD)'!B:I,7,FALSE)</f>
        <v>92.71</v>
      </c>
      <c r="J40" t="str">
        <f>VLOOKUP(B40,'Azure 1 Year Export - VMs'!G:L,6,FALSE)</f>
        <v>Standard_D2_v3</v>
      </c>
      <c r="K40" s="19">
        <f>VLOOKUP(B40,'Azure 1 Year Export - VMs'!G:M,7,FALSE)</f>
        <v>53</v>
      </c>
      <c r="L40" t="s">
        <v>877</v>
      </c>
      <c r="M40" s="19">
        <f>VLOOKUP(L40,'SA - VM Costs (USD)'!B:I,8,FALSE)</f>
        <v>52.997999999999998</v>
      </c>
      <c r="N40" t="str">
        <f>VLOOKUP(B40,'Azure 3 Year Export - VMs'!E:J,6,FALSE)</f>
        <v>Standard_D2_v3</v>
      </c>
      <c r="O40" s="19">
        <f>VLOOKUP(B40,'Azure 3 Year Export - VMs'!E:K,7,FALSE)</f>
        <v>34.14</v>
      </c>
      <c r="P40" t="s">
        <v>877</v>
      </c>
      <c r="Q40" s="19">
        <f>VLOOKUP(P40,'SA - VM Costs (USD)'!B:J,9,FALSE)</f>
        <v>34.142099999999999</v>
      </c>
      <c r="R40" s="19">
        <f>VALUE(VLOOKUP(B40,'Azure 1 Year Export - Disks'!C:J,8,FALSE))</f>
        <v>15.18</v>
      </c>
      <c r="S40" s="19">
        <f t="shared" si="0"/>
        <v>68.180000000000007</v>
      </c>
      <c r="T40" s="19">
        <f t="shared" si="1"/>
        <v>68.177999999999997</v>
      </c>
    </row>
    <row r="41" spans="1:20" x14ac:dyDescent="0.35">
      <c r="A41" s="18"/>
      <c r="B41" t="s">
        <v>651</v>
      </c>
      <c r="C41" s="14" t="str">
        <f>INDEX('Azure 1 Year Export - VMs'!E:G,MATCH(B41,'Azure 1 Year Export - VMs'!G:G,0),1)</f>
        <v>No</v>
      </c>
      <c r="D41" s="27">
        <f>IF(VLOOKUP(B41,'Azure 1 Year Export - VMs'!G:I,3,FALSE)="Ready For Azure",1,IF(VLOOKUP(B41,'Azure 1 Year Export - VMs'!G:I,3,FALSE)="Ready For Azure With Conditions",0.5,0))</f>
        <v>1</v>
      </c>
      <c r="E41" s="27" t="s">
        <v>1712</v>
      </c>
      <c r="F41" s="32" t="s">
        <v>877</v>
      </c>
      <c r="G41" s="19">
        <f>VLOOKUP(F41,'SA - VM Costs (USD)'!B:I,7,FALSE)</f>
        <v>92.71</v>
      </c>
      <c r="H41" t="s">
        <v>877</v>
      </c>
      <c r="I41" s="19">
        <f>VLOOKUP(H41,'SA - VM Costs (USD)'!B:I,7,FALSE)</f>
        <v>92.71</v>
      </c>
      <c r="J41" t="str">
        <f>VLOOKUP(B41,'Azure 1 Year Export - VMs'!G:L,6,FALSE)</f>
        <v>Standard_D2_v3</v>
      </c>
      <c r="K41" s="19">
        <f>VLOOKUP(B41,'Azure 1 Year Export - VMs'!G:M,7,FALSE)</f>
        <v>53</v>
      </c>
      <c r="L41" t="s">
        <v>877</v>
      </c>
      <c r="M41" s="19">
        <f>VLOOKUP(L41,'SA - VM Costs (USD)'!B:I,8,FALSE)</f>
        <v>52.997999999999998</v>
      </c>
      <c r="N41" t="str">
        <f>VLOOKUP(B41,'Azure 3 Year Export - VMs'!E:J,6,FALSE)</f>
        <v>Standard_D2_v3</v>
      </c>
      <c r="O41" s="19">
        <f>VLOOKUP(B41,'Azure 3 Year Export - VMs'!E:K,7,FALSE)</f>
        <v>34.14</v>
      </c>
      <c r="P41" t="s">
        <v>877</v>
      </c>
      <c r="Q41" s="19">
        <f>VLOOKUP(P41,'SA - VM Costs (USD)'!B:J,9,FALSE)</f>
        <v>34.142099999999999</v>
      </c>
      <c r="R41" s="19">
        <f>VALUE(VLOOKUP(B41,'Azure 1 Year Export - Disks'!C:J,8,FALSE))</f>
        <v>15.18</v>
      </c>
      <c r="S41" s="19">
        <f t="shared" si="0"/>
        <v>68.180000000000007</v>
      </c>
      <c r="T41" s="19">
        <f t="shared" si="1"/>
        <v>68.177999999999997</v>
      </c>
    </row>
    <row r="42" spans="1:20" x14ac:dyDescent="0.35">
      <c r="A42" s="18"/>
      <c r="B42" t="s">
        <v>669</v>
      </c>
      <c r="C42" s="14" t="str">
        <f>INDEX('Azure 1 Year Export - VMs'!E:G,MATCH(B42,'Azure 1 Year Export - VMs'!G:G,0),1)</f>
        <v>No</v>
      </c>
      <c r="D42" s="27">
        <f>IF(VLOOKUP(B42,'Azure 1 Year Export - VMs'!G:I,3,FALSE)="Ready For Azure",1,IF(VLOOKUP(B42,'Azure 1 Year Export - VMs'!G:I,3,FALSE)="Ready For Azure With Conditions",0.5,0))</f>
        <v>1</v>
      </c>
      <c r="E42" s="27" t="s">
        <v>1712</v>
      </c>
      <c r="F42" s="32" t="s">
        <v>918</v>
      </c>
      <c r="G42" s="19">
        <f>VLOOKUP(F42,'SA - VM Costs (USD)'!B:I,7,FALSE)</f>
        <v>490.56</v>
      </c>
      <c r="H42" s="20" t="s">
        <v>1702</v>
      </c>
      <c r="I42" s="19">
        <f>VLOOKUP(H42,'SA - VM Costs (USD)'!B:I,7,FALSE)</f>
        <v>492.75</v>
      </c>
      <c r="J42" t="str">
        <f>VLOOKUP(B42,'Azure 1 Year Export - VMs'!G:L,6,FALSE)</f>
        <v>Standard_E8_v3</v>
      </c>
      <c r="K42" s="19">
        <f>VLOOKUP(B42,'Azure 1 Year Export - VMs'!G:M,7,FALSE)</f>
        <v>304.67</v>
      </c>
      <c r="L42" s="20" t="s">
        <v>1702</v>
      </c>
      <c r="M42" s="19">
        <f>VLOOKUP(L42,'SA - VM Costs (USD)'!B:I,8,FALSE)</f>
        <v>290.9196</v>
      </c>
      <c r="N42" t="str">
        <f>VLOOKUP(B42,'Azure 3 Year Export - VMs'!E:J,6,FALSE)</f>
        <v>Standard_E8_v3</v>
      </c>
      <c r="O42" s="19">
        <f>VLOOKUP(B42,'Azure 3 Year Export - VMs'!E:K,7,FALSE)</f>
        <v>194.81</v>
      </c>
      <c r="P42" s="20" t="s">
        <v>1702</v>
      </c>
      <c r="Q42" s="19">
        <f>VLOOKUP(P42,'SA - VM Costs (USD)'!B:J,9,FALSE)</f>
        <v>187.33260000000001</v>
      </c>
      <c r="R42" s="19">
        <f>VALUE(VLOOKUP(B42,'Azure 1 Year Export - Disks'!C:J,8,FALSE))</f>
        <v>7.89</v>
      </c>
      <c r="S42" s="19">
        <f t="shared" si="0"/>
        <v>312.56</v>
      </c>
      <c r="T42" s="19">
        <f t="shared" si="1"/>
        <v>298.80959999999999</v>
      </c>
    </row>
    <row r="43" spans="1:20" x14ac:dyDescent="0.35">
      <c r="A43" s="18"/>
      <c r="B43" t="s">
        <v>695</v>
      </c>
      <c r="C43" s="14" t="str">
        <f>INDEX('Azure 1 Year Export - VMs'!E:G,MATCH(B43,'Azure 1 Year Export - VMs'!G:G,0),1)</f>
        <v>No</v>
      </c>
      <c r="D43" s="27">
        <f>IF(VLOOKUP(B43,'Azure 1 Year Export - VMs'!G:I,3,FALSE)="Ready For Azure",1,IF(VLOOKUP(B43,'Azure 1 Year Export - VMs'!G:I,3,FALSE)="Ready For Azure With Conditions",0.5,0))</f>
        <v>1</v>
      </c>
      <c r="E43" s="27" t="s">
        <v>1712</v>
      </c>
      <c r="F43" s="32" t="s">
        <v>928</v>
      </c>
      <c r="G43" s="19">
        <f>VLOOKUP(F43,'SA - VM Costs (USD)'!B:I,7,FALSE)</f>
        <v>245.28</v>
      </c>
      <c r="H43" s="20" t="s">
        <v>1701</v>
      </c>
      <c r="I43" s="19">
        <f>VLOOKUP(H43,'SA - VM Costs (USD)'!B:I,7,FALSE)</f>
        <v>246.74</v>
      </c>
      <c r="J43" t="str">
        <f>VLOOKUP(B43,'Azure 1 Year Export - VMs'!G:L,6,FALSE)</f>
        <v>Standard_E4_v3</v>
      </c>
      <c r="K43" s="19">
        <f>VLOOKUP(B43,'Azure 1 Year Export - VMs'!G:M,7,FALSE)</f>
        <v>152.08000000000001</v>
      </c>
      <c r="L43" s="20" t="s">
        <v>1701</v>
      </c>
      <c r="M43" s="19">
        <f>VLOOKUP(L43,'SA - VM Costs (USD)'!B:I,8,FALSE)</f>
        <v>145.416</v>
      </c>
      <c r="N43" t="str">
        <f>VLOOKUP(B43,'Azure 3 Year Export - VMs'!E:J,6,FALSE)</f>
        <v>Standard_D8_v3</v>
      </c>
      <c r="O43" s="19">
        <f>VLOOKUP(B43,'Azure 3 Year Export - VMs'!E:K,7,FALSE)</f>
        <v>136.63999999999999</v>
      </c>
      <c r="P43" t="s">
        <v>882</v>
      </c>
      <c r="Q43" s="19">
        <f>VLOOKUP(P43,'SA - VM Costs (USD)'!B:J,9,FALSE)</f>
        <v>136.6414</v>
      </c>
      <c r="R43" s="19">
        <f>VALUE(VLOOKUP(B43,'Azure 1 Year Export - Disks'!C:J,8,FALSE))</f>
        <v>7.89</v>
      </c>
      <c r="S43" s="19">
        <f t="shared" si="0"/>
        <v>159.97</v>
      </c>
      <c r="T43" s="19">
        <f t="shared" si="1"/>
        <v>153.30599999999998</v>
      </c>
    </row>
    <row r="44" spans="1:20" x14ac:dyDescent="0.35">
      <c r="A44" s="18"/>
      <c r="B44" t="s">
        <v>708</v>
      </c>
      <c r="C44" s="14" t="str">
        <f>INDEX('Azure 1 Year Export - VMs'!E:G,MATCH(B44,'Azure 1 Year Export - VMs'!G:G,0),1)</f>
        <v>No</v>
      </c>
      <c r="D44" s="27">
        <f>IF(VLOOKUP(B44,'Azure 1 Year Export - VMs'!G:I,3,FALSE)="Ready For Azure",1,IF(VLOOKUP(B44,'Azure 1 Year Export - VMs'!G:I,3,FALSE)="Ready For Azure With Conditions",0.5,0))</f>
        <v>1</v>
      </c>
      <c r="E44" s="27" t="s">
        <v>1712</v>
      </c>
      <c r="F44" s="32" t="s">
        <v>1275</v>
      </c>
      <c r="G44" s="19">
        <f>VLOOKUP(F44,'SA - VM Costs (USD)'!B:I,7,FALSE)</f>
        <v>292.73</v>
      </c>
      <c r="H44" t="s">
        <v>1275</v>
      </c>
      <c r="I44" s="19">
        <f>VLOOKUP(H44,'SA - VM Costs (USD)'!B:I,7,FALSE)</f>
        <v>292.73</v>
      </c>
      <c r="J44" t="str">
        <f>VLOOKUP(B44,'Azure 1 Year Export - VMs'!G:L,6,FALSE)</f>
        <v>Standard_DS12_v2</v>
      </c>
      <c r="K44" s="19">
        <f>VLOOKUP(B44,'Azure 1 Year Export - VMs'!G:M,7,FALSE)</f>
        <v>172.5</v>
      </c>
      <c r="L44" t="s">
        <v>1275</v>
      </c>
      <c r="M44" s="19">
        <f>VLOOKUP(L44,'SA - VM Costs (USD)'!B:I,8,FALSE)</f>
        <v>172.499</v>
      </c>
      <c r="N44" t="str">
        <f>VLOOKUP(B44,'Azure 3 Year Export - VMs'!E:J,6,FALSE)</f>
        <v>Standard_F8s_v2</v>
      </c>
      <c r="O44" s="19">
        <f>VLOOKUP(B44,'Azure 3 Year Export - VMs'!E:K,7,FALSE)</f>
        <v>121.31</v>
      </c>
      <c r="P44" t="s">
        <v>945</v>
      </c>
      <c r="Q44" s="19">
        <f>VLOOKUP(P44,'SA - VM Costs (USD)'!B:J,9,FALSE)</f>
        <v>121.30410000000001</v>
      </c>
      <c r="R44" s="19">
        <f>VALUE(VLOOKUP(B44,'Azure 1 Year Export - Disks'!C:J,8,FALSE))</f>
        <v>89.19</v>
      </c>
      <c r="S44" s="19">
        <f t="shared" si="0"/>
        <v>261.69</v>
      </c>
      <c r="T44" s="19">
        <f t="shared" si="1"/>
        <v>261.68899999999996</v>
      </c>
    </row>
    <row r="45" spans="1:20" x14ac:dyDescent="0.35">
      <c r="A45" s="18"/>
      <c r="B45" t="s">
        <v>729</v>
      </c>
      <c r="C45" s="14" t="str">
        <f>INDEX('Azure 1 Year Export - VMs'!E:G,MATCH(B45,'Azure 1 Year Export - VMs'!G:G,0),1)</f>
        <v>No</v>
      </c>
      <c r="D45" s="27">
        <f>IF(VLOOKUP(B45,'Azure 1 Year Export - VMs'!G:I,3,FALSE)="Ready For Azure",1,IF(VLOOKUP(B45,'Azure 1 Year Export - VMs'!G:I,3,FALSE)="Ready For Azure With Conditions",0.5,0))</f>
        <v>1</v>
      </c>
      <c r="E45" s="27" t="s">
        <v>1712</v>
      </c>
      <c r="F45" s="32" t="s">
        <v>869</v>
      </c>
      <c r="G45" s="19">
        <f>VLOOKUP(F45,'SA - VM Costs (USD)'!B:I,7,FALSE)</f>
        <v>83.22</v>
      </c>
      <c r="H45" t="s">
        <v>869</v>
      </c>
      <c r="I45" s="19">
        <f>VLOOKUP(H45,'SA - VM Costs (USD)'!B:I,7,FALSE)</f>
        <v>83.22</v>
      </c>
      <c r="J45" t="str">
        <f>VLOOKUP(B45,'Azure 1 Year Export - VMs'!G:L,6,FALSE)</f>
        <v>Standard_F2s_v2</v>
      </c>
      <c r="K45" s="19">
        <f>VLOOKUP(B45,'Azure 1 Year Export - VMs'!G:M,7,FALSE)</f>
        <v>48.92</v>
      </c>
      <c r="L45" t="s">
        <v>869</v>
      </c>
      <c r="M45" s="19">
        <f>VLOOKUP(L45,'SA - VM Costs (USD)'!B:I,8,FALSE)</f>
        <v>48.917299999999997</v>
      </c>
      <c r="N45" t="str">
        <f>VLOOKUP(B45,'Azure 3 Year Export - VMs'!E:J,6,FALSE)</f>
        <v>Standard_F2s_v2</v>
      </c>
      <c r="O45" s="19">
        <f>VLOOKUP(B45,'Azure 3 Year Export - VMs'!E:K,7,FALSE)</f>
        <v>30.33</v>
      </c>
      <c r="P45" t="s">
        <v>869</v>
      </c>
      <c r="Q45" s="19">
        <f>VLOOKUP(P45,'SA - VM Costs (USD)'!B:J,9,FALSE)</f>
        <v>30.331499999999998</v>
      </c>
      <c r="R45" s="19">
        <f>VALUE(VLOOKUP(B45,'Azure 1 Year Export - Disks'!C:J,8,FALSE))</f>
        <v>7.89</v>
      </c>
      <c r="S45" s="19">
        <f t="shared" si="0"/>
        <v>56.81</v>
      </c>
      <c r="T45" s="19">
        <f t="shared" si="1"/>
        <v>56.807299999999998</v>
      </c>
    </row>
    <row r="46" spans="1:20" x14ac:dyDescent="0.35">
      <c r="A46" s="18"/>
      <c r="B46" t="s">
        <v>385</v>
      </c>
      <c r="C46" s="14" t="str">
        <f>INDEX('Azure 1 Year Export - VMs'!E:G,MATCH(B46,'Azure 1 Year Export - VMs'!G:G,0),1)</f>
        <v>Yes</v>
      </c>
      <c r="D46" s="27">
        <f>IF(VLOOKUP(B46,'Azure 1 Year Export - VMs'!G:I,3,FALSE)="Ready For Azure",1,IF(VLOOKUP(B46,'Azure 1 Year Export - VMs'!G:I,3,FALSE)="Ready For Azure With Conditions",0.5,0))</f>
        <v>1</v>
      </c>
      <c r="E46" s="27" t="s">
        <v>1712</v>
      </c>
      <c r="F46" s="32" t="s">
        <v>877</v>
      </c>
      <c r="G46" s="19">
        <f>VLOOKUP(F46,'SA - VM Costs (USD)'!B:I,7,FALSE)</f>
        <v>92.71</v>
      </c>
      <c r="H46" t="s">
        <v>877</v>
      </c>
      <c r="I46" s="19">
        <f>VLOOKUP(H46,'SA - VM Costs (USD)'!B:I,7,FALSE)</f>
        <v>92.71</v>
      </c>
      <c r="J46" t="str">
        <f>VLOOKUP(B46,'Azure 1 Year Export - VMs'!G:L,6,FALSE)</f>
        <v>Standard_D2_v3</v>
      </c>
      <c r="K46" s="19">
        <f>VLOOKUP(B46,'Azure 1 Year Export - VMs'!G:M,7,FALSE)</f>
        <v>53</v>
      </c>
      <c r="L46" t="s">
        <v>877</v>
      </c>
      <c r="M46" s="19">
        <f>VLOOKUP(L46,'SA - VM Costs (USD)'!B:I,8,FALSE)</f>
        <v>52.997999999999998</v>
      </c>
      <c r="N46" t="str">
        <f>VLOOKUP(B46,'Azure 3 Year Export - VMs'!E:J,6,FALSE)</f>
        <v>Standard_D2_v3</v>
      </c>
      <c r="O46" s="19">
        <f>VLOOKUP(B46,'Azure 3 Year Export - VMs'!E:K,7,FALSE)</f>
        <v>34.14</v>
      </c>
      <c r="P46" t="s">
        <v>877</v>
      </c>
      <c r="Q46" s="19">
        <f>VLOOKUP(P46,'SA - VM Costs (USD)'!B:J,9,FALSE)</f>
        <v>34.142099999999999</v>
      </c>
      <c r="R46" s="19">
        <f>VALUE(VLOOKUP(B46,'Azure 1 Year Export - Disks'!C:J,8,FALSE))</f>
        <v>7.89</v>
      </c>
      <c r="S46" s="19">
        <f t="shared" ref="S46" si="2">IF($B$1="1 Year",K46+R46,IF($B$1="3 Year",O46+R46,G46+R46))</f>
        <v>60.89</v>
      </c>
      <c r="T46" s="19">
        <f t="shared" ref="T46" si="3">IF($B$1="1 Year",M46+R46,IF($B$1="3 Year",Q46+R46,I46+R46))</f>
        <v>60.887999999999998</v>
      </c>
    </row>
    <row r="48" spans="1:20" ht="18.5" x14ac:dyDescent="0.45">
      <c r="B48" s="52" t="s">
        <v>1390</v>
      </c>
      <c r="C48" s="52"/>
      <c r="D48" s="52"/>
      <c r="E48" s="41"/>
      <c r="F48" s="24"/>
      <c r="G48" s="23">
        <f>SUMIFS(G5:G46,E5:E46,"Yes")</f>
        <v>8546.11</v>
      </c>
      <c r="H48" s="24"/>
      <c r="I48" s="23">
        <f>SUMIFS(I5:I46,E5:E46,"Yes")</f>
        <v>8570.1999999999989</v>
      </c>
      <c r="J48" s="24"/>
      <c r="K48" s="23">
        <f>SUMIFS(K5:K46,E5:E46,"Yes")</f>
        <v>5153.58</v>
      </c>
      <c r="L48" s="24"/>
      <c r="M48" s="23">
        <f>SUMIFS(M5:M46,E5:E46,"Yes")</f>
        <v>5032.2476999999999</v>
      </c>
      <c r="N48" s="24"/>
      <c r="O48" s="23">
        <f>SUMIFS(O5:O46,E5:E46,"Yes")</f>
        <v>3939.3099999999981</v>
      </c>
      <c r="P48" s="24"/>
      <c r="Q48" s="22">
        <f>SUMIFS(Q5:Q46,E5:E46,"Yes")</f>
        <v>3893.564499999999</v>
      </c>
      <c r="R48" s="23">
        <f>SUMIFS(R5:R46,E5:E46,"Yes")</f>
        <v>560.27999999999986</v>
      </c>
      <c r="S48" s="23">
        <f>SUMIFS(S5:S46,E5:E46,"Yes")</f>
        <v>5713.8600000000006</v>
      </c>
      <c r="T48" s="22">
        <f>SUMIFS(T5:T46,E5:E46,"Yes")</f>
        <v>5592.5276999999987</v>
      </c>
    </row>
    <row r="49" spans="8:21" x14ac:dyDescent="0.35">
      <c r="H49" s="16"/>
      <c r="K49" s="16">
        <f>K48*16.5</f>
        <v>85034.069999999992</v>
      </c>
      <c r="L49" s="16">
        <f>K49*12</f>
        <v>1020408.8399999999</v>
      </c>
      <c r="M49" s="16">
        <f>M48*16.5</f>
        <v>83032.087050000002</v>
      </c>
      <c r="N49" s="16">
        <f>M49*12</f>
        <v>996385.04460000002</v>
      </c>
      <c r="O49" s="16">
        <f>O48*16.5</f>
        <v>64998.614999999969</v>
      </c>
      <c r="P49" s="16">
        <f>O49*12</f>
        <v>779983.37999999966</v>
      </c>
      <c r="S49" s="16">
        <f>S48*16.5</f>
        <v>94278.69</v>
      </c>
      <c r="T49" s="16">
        <f>T48*16.5</f>
        <v>92276.707049999983</v>
      </c>
      <c r="U49" s="16">
        <f>T49*12</f>
        <v>1107320.4845999999</v>
      </c>
    </row>
  </sheetData>
  <mergeCells count="4">
    <mergeCell ref="F3:I3"/>
    <mergeCell ref="J3:M3"/>
    <mergeCell ref="N3:Q3"/>
    <mergeCell ref="B48:D48"/>
  </mergeCells>
  <phoneticPr fontId="11" type="noConversion"/>
  <conditionalFormatting sqref="D5:F46">
    <cfRule type="iconSet" priority="1">
      <iconSet iconSet="3Symbols2" showValue="0">
        <cfvo type="percent" val="0"/>
        <cfvo type="num" val="0.3"/>
        <cfvo type="num" val="0.7"/>
      </iconSet>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8B2F6250-3B92-4B16-92B6-313CAB3299DF}">
          <x14:formula1>
            <xm:f>DropDowns!$A$2:$A$4</xm:f>
          </x14:formula1>
          <xm:sqref>B1</xm:sqref>
        </x14:dataValidation>
        <x14:dataValidation type="list" allowBlank="1" showInputMessage="1" showErrorMessage="1" xr:uid="{A7663260-E982-4940-98E8-610A00A99A25}">
          <x14:formula1>
            <xm:f>DropDowns!$B$2:$B$3</xm:f>
          </x14:formula1>
          <xm:sqref>B2 E5:E46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200E-DE88-41B6-844C-9E568ED6C37A}">
  <dimension ref="A1:C4"/>
  <sheetViews>
    <sheetView workbookViewId="0">
      <selection activeCell="A39" sqref="A39:A40"/>
    </sheetView>
  </sheetViews>
  <sheetFormatPr defaultRowHeight="14.5" x14ac:dyDescent="0.35"/>
  <cols>
    <col min="1" max="1" width="18.26953125" bestFit="1" customWidth="1"/>
    <col min="2" max="2" width="7.453125" bestFit="1" customWidth="1"/>
    <col min="3" max="3" width="16.453125" bestFit="1" customWidth="1"/>
  </cols>
  <sheetData>
    <row r="1" spans="1:3" x14ac:dyDescent="0.35">
      <c r="A1" s="40" t="s">
        <v>1717</v>
      </c>
      <c r="B1" s="40" t="s">
        <v>1720</v>
      </c>
      <c r="C1" s="40" t="s">
        <v>1731</v>
      </c>
    </row>
    <row r="2" spans="1:3" x14ac:dyDescent="0.35">
      <c r="A2" t="s">
        <v>1713</v>
      </c>
      <c r="B2" t="s">
        <v>1712</v>
      </c>
      <c r="C2" t="s">
        <v>1732</v>
      </c>
    </row>
    <row r="3" spans="1:3" x14ac:dyDescent="0.35">
      <c r="A3" t="s">
        <v>1718</v>
      </c>
      <c r="B3" t="s">
        <v>1713</v>
      </c>
      <c r="C3" t="s">
        <v>759</v>
      </c>
    </row>
    <row r="4" spans="1:3" x14ac:dyDescent="0.35">
      <c r="A4" t="s">
        <v>1719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0AE6-67E1-4BD2-8C29-85669D602267}">
  <dimension ref="A1:AJ236"/>
  <sheetViews>
    <sheetView workbookViewId="0"/>
  </sheetViews>
  <sheetFormatPr defaultRowHeight="14.5" x14ac:dyDescent="0.35"/>
  <cols>
    <col min="1" max="1" width="28.7265625" customWidth="1"/>
    <col min="6" max="6" width="10.1796875" bestFit="1" customWidth="1"/>
    <col min="7" max="7" width="32.54296875" bestFit="1" customWidth="1"/>
    <col min="12" max="12" width="20.81640625" bestFit="1" customWidth="1"/>
    <col min="31" max="31" width="12" customWidth="1"/>
  </cols>
  <sheetData>
    <row r="1" spans="1:36" s="21" customFormat="1" x14ac:dyDescent="0.35">
      <c r="A1" s="28"/>
      <c r="B1" s="28" t="s">
        <v>1390</v>
      </c>
      <c r="C1" s="28" t="s">
        <v>1740</v>
      </c>
      <c r="D1" s="28" t="s">
        <v>1741</v>
      </c>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row>
    <row r="2" spans="1:36" s="21" customFormat="1" x14ac:dyDescent="0.35">
      <c r="A2" s="31" t="s">
        <v>1727</v>
      </c>
      <c r="B2" s="28">
        <f>SUM(C2:D2)</f>
        <v>34205.86</v>
      </c>
      <c r="C2" s="28">
        <f>SUM(M4:M236)</f>
        <v>29589.270000000004</v>
      </c>
      <c r="D2" s="28">
        <f>SUM('Azure 1 Year Export - Disks'!J2:J488)</f>
        <v>4616.5899999999929</v>
      </c>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row>
    <row r="3" spans="1:36" x14ac:dyDescent="0.35">
      <c r="A3" s="17" t="s">
        <v>1699</v>
      </c>
      <c r="B3" s="2" t="s">
        <v>1391</v>
      </c>
      <c r="C3" s="2" t="s">
        <v>1392</v>
      </c>
      <c r="D3" s="11" t="s">
        <v>1738</v>
      </c>
      <c r="E3" s="2" t="s">
        <v>1393</v>
      </c>
      <c r="F3" s="42" t="s">
        <v>1744</v>
      </c>
      <c r="G3" s="1" t="s">
        <v>0</v>
      </c>
      <c r="H3" s="1" t="s">
        <v>833</v>
      </c>
      <c r="I3" s="1" t="s">
        <v>834</v>
      </c>
      <c r="J3" s="1" t="s">
        <v>5</v>
      </c>
      <c r="K3" s="1" t="s">
        <v>6</v>
      </c>
      <c r="L3" s="1" t="s">
        <v>835</v>
      </c>
      <c r="M3" s="1" t="s">
        <v>836</v>
      </c>
      <c r="N3" s="2" t="s">
        <v>1698</v>
      </c>
      <c r="O3" s="1" t="s">
        <v>837</v>
      </c>
      <c r="P3" s="1" t="s">
        <v>838</v>
      </c>
      <c r="Q3" s="1" t="s">
        <v>839</v>
      </c>
      <c r="R3" s="1" t="s">
        <v>840</v>
      </c>
      <c r="S3" s="1" t="s">
        <v>841</v>
      </c>
      <c r="T3" s="1" t="s">
        <v>842</v>
      </c>
      <c r="U3" s="1" t="s">
        <v>843</v>
      </c>
      <c r="V3" s="1" t="s">
        <v>844</v>
      </c>
      <c r="W3" s="1" t="s">
        <v>845</v>
      </c>
      <c r="X3" s="1" t="s">
        <v>846</v>
      </c>
      <c r="Y3" s="1" t="s">
        <v>847</v>
      </c>
      <c r="Z3" s="1" t="s">
        <v>12</v>
      </c>
      <c r="AA3" s="1" t="s">
        <v>13</v>
      </c>
      <c r="AB3" s="1" t="s">
        <v>10</v>
      </c>
      <c r="AC3" s="1" t="s">
        <v>11</v>
      </c>
      <c r="AD3" s="1" t="s">
        <v>848</v>
      </c>
      <c r="AE3" s="1" t="s">
        <v>849</v>
      </c>
      <c r="AF3" s="1" t="s">
        <v>850</v>
      </c>
      <c r="AG3" s="1" t="s">
        <v>851</v>
      </c>
      <c r="AH3" s="1" t="s">
        <v>852</v>
      </c>
      <c r="AI3" s="1" t="s">
        <v>853</v>
      </c>
    </row>
    <row r="4" spans="1:36" x14ac:dyDescent="0.35">
      <c r="A4" s="18"/>
      <c r="B4" t="str">
        <f>IFERROR(IF(VLOOKUP(G4,'Werners Midrand List'!B:B,1,FALSE)&lt;&gt;"#N/A","Yes","No"),"No")</f>
        <v>No</v>
      </c>
      <c r="C4" t="str">
        <f>IFERROR(IF(VLOOKUP(G4,'Previous Quote - Before Migrate'!C:C,1,FALSE)&lt;&gt;"#N/A","Yes","No"),"No")</f>
        <v>No</v>
      </c>
      <c r="E4" t="str">
        <f>IF(K4&lt;&gt;"","No","Yes")</f>
        <v>No</v>
      </c>
      <c r="F4" s="19">
        <f>VLOOKUP(L4,'SA - VM Costs (USD)'!B:I,7,FALSE)</f>
        <v>122.64</v>
      </c>
      <c r="G4" t="s">
        <v>14</v>
      </c>
      <c r="H4" t="s">
        <v>27</v>
      </c>
      <c r="I4" t="s">
        <v>15</v>
      </c>
      <c r="J4" t="s">
        <v>854</v>
      </c>
      <c r="K4" t="s">
        <v>855</v>
      </c>
      <c r="L4" t="s">
        <v>856</v>
      </c>
      <c r="M4">
        <v>76.08</v>
      </c>
      <c r="O4">
        <v>0.44</v>
      </c>
      <c r="P4" t="s">
        <v>857</v>
      </c>
      <c r="Q4" t="s">
        <v>858</v>
      </c>
      <c r="R4">
        <v>8</v>
      </c>
      <c r="S4">
        <v>16384</v>
      </c>
      <c r="T4">
        <v>0.75</v>
      </c>
      <c r="U4">
        <v>0</v>
      </c>
      <c r="V4">
        <v>0</v>
      </c>
      <c r="W4" t="s">
        <v>21</v>
      </c>
      <c r="X4" t="s">
        <v>88</v>
      </c>
      <c r="Y4" t="s">
        <v>21</v>
      </c>
      <c r="Z4">
        <v>0</v>
      </c>
      <c r="AA4">
        <v>0</v>
      </c>
      <c r="AB4">
        <v>0</v>
      </c>
      <c r="AC4">
        <v>0</v>
      </c>
      <c r="AD4">
        <v>1</v>
      </c>
      <c r="AE4" t="s">
        <v>859</v>
      </c>
      <c r="AF4" t="s">
        <v>860</v>
      </c>
      <c r="AG4">
        <v>0</v>
      </c>
      <c r="AH4">
        <v>0</v>
      </c>
      <c r="AI4" t="s">
        <v>861</v>
      </c>
    </row>
    <row r="5" spans="1:36" x14ac:dyDescent="0.35">
      <c r="A5" s="18"/>
      <c r="B5" t="str">
        <f>IFERROR(IF(VLOOKUP(G5,'Werners Midrand List'!B:B,1,FALSE)&lt;&gt;"#N/A","Yes","No"),"No")</f>
        <v>Yes</v>
      </c>
      <c r="C5" t="str">
        <f>IFERROR(IF(VLOOKUP(G5,'Previous Quote - Before Migrate'!C:C,1,FALSE)&lt;&gt;"#N/A","Yes","No"),"No")</f>
        <v>Yes</v>
      </c>
      <c r="D5" t="s">
        <v>1712</v>
      </c>
      <c r="E5" t="str">
        <f>IF(K5&lt;&gt;"","No","Yes")</f>
        <v>No</v>
      </c>
      <c r="F5" s="19">
        <f>VLOOKUP(L5,'SA - VM Costs (USD)'!B:I,7,FALSE)</f>
        <v>981.12</v>
      </c>
      <c r="G5" t="s">
        <v>23</v>
      </c>
      <c r="H5" t="s">
        <v>27</v>
      </c>
      <c r="I5" t="s">
        <v>15</v>
      </c>
      <c r="J5" t="s">
        <v>854</v>
      </c>
      <c r="K5" t="s">
        <v>855</v>
      </c>
      <c r="L5" t="s">
        <v>862</v>
      </c>
      <c r="M5">
        <v>608.91999999999996</v>
      </c>
      <c r="N5">
        <f>VLOOKUP(L5,'SA - VM Costs (USD)'!B:J,8,FALSE)</f>
        <v>608.91489999999999</v>
      </c>
      <c r="O5">
        <v>118.13</v>
      </c>
      <c r="P5" t="s">
        <v>857</v>
      </c>
      <c r="Q5" t="s">
        <v>863</v>
      </c>
      <c r="R5">
        <v>10</v>
      </c>
      <c r="S5">
        <v>81920</v>
      </c>
      <c r="T5">
        <v>16.100000000000001</v>
      </c>
      <c r="U5">
        <v>0</v>
      </c>
      <c r="V5">
        <v>1061</v>
      </c>
      <c r="W5" t="s">
        <v>343</v>
      </c>
      <c r="X5" t="s">
        <v>88</v>
      </c>
      <c r="Y5" t="s">
        <v>88</v>
      </c>
      <c r="Z5">
        <v>626</v>
      </c>
      <c r="AA5">
        <v>19</v>
      </c>
      <c r="AB5">
        <v>5.4</v>
      </c>
      <c r="AC5">
        <v>0.08</v>
      </c>
      <c r="AD5">
        <v>1</v>
      </c>
      <c r="AE5" t="s">
        <v>864</v>
      </c>
      <c r="AF5" t="s">
        <v>865</v>
      </c>
      <c r="AG5">
        <v>0</v>
      </c>
      <c r="AH5">
        <v>0</v>
      </c>
      <c r="AI5" t="s">
        <v>861</v>
      </c>
    </row>
    <row r="6" spans="1:36" x14ac:dyDescent="0.35">
      <c r="A6" s="18"/>
      <c r="B6" t="str">
        <f>IFERROR(IF(VLOOKUP(G6,'Werners Midrand List'!B:B,1,FALSE)&lt;&gt;"#N/A","Yes","No"),"No")</f>
        <v>No</v>
      </c>
      <c r="C6" t="str">
        <f>IFERROR(IF(VLOOKUP(G6,'Previous Quote - Before Migrate'!C:C,1,FALSE)&lt;&gt;"#N/A","Yes","No"),"No")</f>
        <v>No</v>
      </c>
      <c r="E6" t="str">
        <f t="shared" ref="E6:E68" si="0">IF(K6&lt;&gt;"","No","Yes")</f>
        <v>No</v>
      </c>
      <c r="F6" s="19">
        <f>VLOOKUP(L6,'SA - VM Costs (USD)'!B:I,7,FALSE)</f>
        <v>122.64</v>
      </c>
      <c r="G6" t="s">
        <v>46</v>
      </c>
      <c r="H6" t="s">
        <v>27</v>
      </c>
      <c r="I6" t="s">
        <v>15</v>
      </c>
      <c r="J6" t="s">
        <v>854</v>
      </c>
      <c r="K6" t="s">
        <v>855</v>
      </c>
      <c r="L6" t="s">
        <v>856</v>
      </c>
      <c r="M6">
        <v>76.08</v>
      </c>
      <c r="O6">
        <v>0.44</v>
      </c>
      <c r="P6" t="s">
        <v>866</v>
      </c>
      <c r="Q6" t="s">
        <v>858</v>
      </c>
      <c r="R6">
        <v>4</v>
      </c>
      <c r="S6">
        <v>16000</v>
      </c>
      <c r="T6">
        <v>0.5</v>
      </c>
      <c r="U6">
        <v>0</v>
      </c>
      <c r="V6">
        <v>0</v>
      </c>
      <c r="W6" t="s">
        <v>21</v>
      </c>
      <c r="X6" t="s">
        <v>88</v>
      </c>
      <c r="Y6" t="s">
        <v>21</v>
      </c>
      <c r="Z6">
        <v>0</v>
      </c>
      <c r="AA6">
        <v>0</v>
      </c>
      <c r="AB6">
        <v>0</v>
      </c>
      <c r="AC6">
        <v>0</v>
      </c>
      <c r="AD6">
        <v>1</v>
      </c>
      <c r="AE6" t="s">
        <v>867</v>
      </c>
      <c r="AF6" t="s">
        <v>868</v>
      </c>
      <c r="AG6">
        <v>0.01</v>
      </c>
      <c r="AH6">
        <v>0</v>
      </c>
      <c r="AI6" t="s">
        <v>861</v>
      </c>
    </row>
    <row r="7" spans="1:36" x14ac:dyDescent="0.35">
      <c r="A7" s="18"/>
      <c r="B7" t="str">
        <f>IFERROR(IF(VLOOKUP(G7,'Werners Midrand List'!B:B,1,FALSE)&lt;&gt;"#N/A","Yes","No"),"No")</f>
        <v>No</v>
      </c>
      <c r="C7" t="str">
        <f>IFERROR(IF(VLOOKUP(G7,'Previous Quote - Before Migrate'!C:C,1,FALSE)&lt;&gt;"#N/A","Yes","No"),"No")</f>
        <v>No</v>
      </c>
      <c r="E7" t="str">
        <f t="shared" si="0"/>
        <v>No</v>
      </c>
      <c r="F7" s="19">
        <f>VLOOKUP(L7,'SA - VM Costs (USD)'!B:I,7,FALSE)</f>
        <v>83.22</v>
      </c>
      <c r="G7" t="s">
        <v>48</v>
      </c>
      <c r="H7" t="s">
        <v>27</v>
      </c>
      <c r="I7" t="s">
        <v>15</v>
      </c>
      <c r="J7" t="s">
        <v>854</v>
      </c>
      <c r="K7" t="s">
        <v>855</v>
      </c>
      <c r="L7" t="s">
        <v>869</v>
      </c>
      <c r="M7">
        <v>48.92</v>
      </c>
      <c r="O7">
        <v>0.44</v>
      </c>
      <c r="P7" t="s">
        <v>857</v>
      </c>
      <c r="Q7" t="s">
        <v>863</v>
      </c>
      <c r="R7">
        <v>4</v>
      </c>
      <c r="S7">
        <v>4096</v>
      </c>
      <c r="T7">
        <v>0.25</v>
      </c>
      <c r="U7">
        <v>0</v>
      </c>
      <c r="V7">
        <v>0</v>
      </c>
      <c r="W7" t="s">
        <v>21</v>
      </c>
      <c r="X7" t="s">
        <v>88</v>
      </c>
      <c r="Y7" t="s">
        <v>21</v>
      </c>
      <c r="Z7">
        <v>0</v>
      </c>
      <c r="AA7">
        <v>0</v>
      </c>
      <c r="AB7">
        <v>0</v>
      </c>
      <c r="AC7">
        <v>0</v>
      </c>
      <c r="AD7">
        <v>1</v>
      </c>
      <c r="AE7" t="s">
        <v>870</v>
      </c>
      <c r="AF7" t="s">
        <v>871</v>
      </c>
      <c r="AG7">
        <v>0</v>
      </c>
      <c r="AH7">
        <v>0</v>
      </c>
      <c r="AI7" t="s">
        <v>861</v>
      </c>
    </row>
    <row r="8" spans="1:36" x14ac:dyDescent="0.35">
      <c r="A8" s="18"/>
      <c r="B8" t="str">
        <f>IFERROR(IF(VLOOKUP(G8,'Werners Midrand List'!B:B,1,FALSE)&lt;&gt;"#N/A","Yes","No"),"No")</f>
        <v>No</v>
      </c>
      <c r="C8" t="str">
        <f>IFERROR(IF(VLOOKUP(G8,'Previous Quote - Before Migrate'!C:C,1,FALSE)&lt;&gt;"#N/A","Yes","No"),"No")</f>
        <v>No</v>
      </c>
      <c r="E8" t="str">
        <f t="shared" si="0"/>
        <v>No</v>
      </c>
      <c r="F8" s="19">
        <f>VLOOKUP(L8,'SA - VM Costs (USD)'!B:I,7,FALSE)</f>
        <v>83.22</v>
      </c>
      <c r="G8" t="s">
        <v>50</v>
      </c>
      <c r="H8" t="s">
        <v>27</v>
      </c>
      <c r="I8" t="s">
        <v>15</v>
      </c>
      <c r="J8" t="s">
        <v>854</v>
      </c>
      <c r="K8" t="s">
        <v>855</v>
      </c>
      <c r="L8" t="s">
        <v>869</v>
      </c>
      <c r="M8">
        <v>48.92</v>
      </c>
      <c r="O8">
        <v>1.75</v>
      </c>
      <c r="P8" t="s">
        <v>857</v>
      </c>
      <c r="Q8" t="s">
        <v>858</v>
      </c>
      <c r="R8">
        <v>2</v>
      </c>
      <c r="S8">
        <v>4096</v>
      </c>
      <c r="T8">
        <v>0</v>
      </c>
      <c r="U8">
        <v>0</v>
      </c>
      <c r="V8">
        <v>0</v>
      </c>
      <c r="W8" t="s">
        <v>21</v>
      </c>
      <c r="X8" t="s">
        <v>22</v>
      </c>
      <c r="Y8" t="s">
        <v>21</v>
      </c>
      <c r="Z8">
        <v>0</v>
      </c>
      <c r="AA8">
        <v>0</v>
      </c>
      <c r="AB8">
        <v>0</v>
      </c>
      <c r="AC8">
        <v>0</v>
      </c>
      <c r="AD8">
        <v>1</v>
      </c>
      <c r="AE8" t="s">
        <v>872</v>
      </c>
      <c r="AF8" t="s">
        <v>873</v>
      </c>
      <c r="AG8">
        <v>0</v>
      </c>
      <c r="AH8">
        <v>0</v>
      </c>
      <c r="AI8" t="s">
        <v>861</v>
      </c>
    </row>
    <row r="9" spans="1:36" x14ac:dyDescent="0.35">
      <c r="A9" s="18"/>
      <c r="B9" t="str">
        <f>IFERROR(IF(VLOOKUP(G9,'Werners Midrand List'!B:B,1,FALSE)&lt;&gt;"#N/A","Yes","No"),"No")</f>
        <v>No</v>
      </c>
      <c r="C9" t="str">
        <f>IFERROR(IF(VLOOKUP(G9,'Previous Quote - Before Migrate'!C:C,1,FALSE)&lt;&gt;"#N/A","Yes","No"),"No")</f>
        <v>No</v>
      </c>
      <c r="E9" t="str">
        <f t="shared" si="0"/>
        <v>No</v>
      </c>
      <c r="F9" s="19">
        <f>VLOOKUP(L9,'SA - VM Costs (USD)'!B:I,7,FALSE)</f>
        <v>122.64</v>
      </c>
      <c r="G9" t="s">
        <v>54</v>
      </c>
      <c r="H9" t="s">
        <v>27</v>
      </c>
      <c r="I9" t="s">
        <v>15</v>
      </c>
      <c r="J9" t="s">
        <v>854</v>
      </c>
      <c r="K9" t="s">
        <v>855</v>
      </c>
      <c r="L9" t="s">
        <v>856</v>
      </c>
      <c r="M9">
        <v>76.08</v>
      </c>
      <c r="O9">
        <v>1.75</v>
      </c>
      <c r="P9" t="s">
        <v>874</v>
      </c>
      <c r="Q9" t="s">
        <v>863</v>
      </c>
      <c r="R9">
        <v>4</v>
      </c>
      <c r="S9">
        <v>16384</v>
      </c>
      <c r="T9">
        <v>38.5</v>
      </c>
      <c r="U9">
        <v>0</v>
      </c>
      <c r="V9">
        <v>0</v>
      </c>
      <c r="W9" t="s">
        <v>21</v>
      </c>
      <c r="X9" t="s">
        <v>22</v>
      </c>
      <c r="Y9" t="s">
        <v>21</v>
      </c>
      <c r="Z9">
        <v>0</v>
      </c>
      <c r="AA9">
        <v>75</v>
      </c>
      <c r="AB9">
        <v>0</v>
      </c>
      <c r="AC9">
        <v>0.28000000000000003</v>
      </c>
      <c r="AD9">
        <v>1</v>
      </c>
      <c r="AE9" t="s">
        <v>875</v>
      </c>
      <c r="AF9" t="s">
        <v>876</v>
      </c>
      <c r="AG9">
        <v>0</v>
      </c>
      <c r="AH9">
        <v>0</v>
      </c>
      <c r="AI9" t="s">
        <v>861</v>
      </c>
    </row>
    <row r="10" spans="1:36" x14ac:dyDescent="0.35">
      <c r="A10" s="18"/>
      <c r="B10" t="str">
        <f>IFERROR(IF(VLOOKUP(G10,'Werners Midrand List'!B:B,1,FALSE)&lt;&gt;"#N/A","Yes","No"),"No")</f>
        <v>No</v>
      </c>
      <c r="C10" t="str">
        <f>IFERROR(IF(VLOOKUP(G10,'Previous Quote - Before Migrate'!C:C,1,FALSE)&lt;&gt;"#N/A","Yes","No"),"No")</f>
        <v>No</v>
      </c>
      <c r="E10" t="str">
        <f t="shared" si="0"/>
        <v>No</v>
      </c>
      <c r="F10" s="19">
        <f>VLOOKUP(L10,'SA - VM Costs (USD)'!B:I,7,FALSE)</f>
        <v>92.71</v>
      </c>
      <c r="G10" t="s">
        <v>60</v>
      </c>
      <c r="H10" t="s">
        <v>27</v>
      </c>
      <c r="I10" t="s">
        <v>15</v>
      </c>
      <c r="J10" t="s">
        <v>854</v>
      </c>
      <c r="K10" t="s">
        <v>855</v>
      </c>
      <c r="L10" t="s">
        <v>877</v>
      </c>
      <c r="M10">
        <v>53</v>
      </c>
      <c r="O10">
        <v>0.88</v>
      </c>
      <c r="P10" t="s">
        <v>857</v>
      </c>
      <c r="Q10" t="s">
        <v>858</v>
      </c>
      <c r="R10">
        <v>2</v>
      </c>
      <c r="S10">
        <v>8192</v>
      </c>
      <c r="T10">
        <v>8.5</v>
      </c>
      <c r="U10">
        <v>0</v>
      </c>
      <c r="V10">
        <v>0</v>
      </c>
      <c r="W10" t="s">
        <v>21</v>
      </c>
      <c r="X10" t="s">
        <v>343</v>
      </c>
      <c r="Y10" t="s">
        <v>21</v>
      </c>
      <c r="Z10">
        <v>51</v>
      </c>
      <c r="AA10">
        <v>39</v>
      </c>
      <c r="AB10">
        <v>1.08</v>
      </c>
      <c r="AC10">
        <v>0.17</v>
      </c>
      <c r="AD10">
        <v>1</v>
      </c>
      <c r="AE10" t="s">
        <v>878</v>
      </c>
      <c r="AF10" t="s">
        <v>879</v>
      </c>
      <c r="AG10">
        <v>0.01</v>
      </c>
      <c r="AH10">
        <v>0.02</v>
      </c>
      <c r="AI10" t="s">
        <v>861</v>
      </c>
    </row>
    <row r="11" spans="1:36" x14ac:dyDescent="0.35">
      <c r="A11" s="18"/>
      <c r="B11" t="str">
        <f>IFERROR(IF(VLOOKUP(G11,'Werners Midrand List'!B:B,1,FALSE)&lt;&gt;"#N/A","Yes","No"),"No")</f>
        <v>No</v>
      </c>
      <c r="C11" t="str">
        <f>IFERROR(IF(VLOOKUP(G11,'Previous Quote - Before Migrate'!C:C,1,FALSE)&lt;&gt;"#N/A","Yes","No"),"No")</f>
        <v>No</v>
      </c>
      <c r="E11" t="str">
        <f t="shared" si="0"/>
        <v>No</v>
      </c>
      <c r="F11" s="19">
        <f>VLOOKUP(L11,'SA - VM Costs (USD)'!B:I,7,FALSE)</f>
        <v>92.71</v>
      </c>
      <c r="G11" t="s">
        <v>66</v>
      </c>
      <c r="H11" t="s">
        <v>27</v>
      </c>
      <c r="I11" t="s">
        <v>15</v>
      </c>
      <c r="J11" t="s">
        <v>854</v>
      </c>
      <c r="K11" t="s">
        <v>855</v>
      </c>
      <c r="L11" t="s">
        <v>877</v>
      </c>
      <c r="M11">
        <v>53</v>
      </c>
      <c r="O11">
        <v>0.88</v>
      </c>
      <c r="P11" t="s">
        <v>857</v>
      </c>
      <c r="Q11" t="s">
        <v>858</v>
      </c>
      <c r="R11">
        <v>2</v>
      </c>
      <c r="S11">
        <v>8192</v>
      </c>
      <c r="T11">
        <v>0</v>
      </c>
      <c r="U11">
        <v>0</v>
      </c>
      <c r="V11">
        <v>0</v>
      </c>
      <c r="W11" t="s">
        <v>21</v>
      </c>
      <c r="X11" t="s">
        <v>343</v>
      </c>
      <c r="Y11" t="s">
        <v>21</v>
      </c>
      <c r="Z11">
        <v>0</v>
      </c>
      <c r="AA11">
        <v>7</v>
      </c>
      <c r="AB11">
        <v>0</v>
      </c>
      <c r="AC11">
        <v>0.15</v>
      </c>
      <c r="AD11">
        <v>1</v>
      </c>
      <c r="AE11" t="s">
        <v>880</v>
      </c>
      <c r="AF11" t="s">
        <v>881</v>
      </c>
      <c r="AG11">
        <v>0</v>
      </c>
      <c r="AH11">
        <v>0</v>
      </c>
      <c r="AI11" t="s">
        <v>861</v>
      </c>
    </row>
    <row r="12" spans="1:36" x14ac:dyDescent="0.35">
      <c r="A12" s="18"/>
      <c r="B12" t="str">
        <f>IFERROR(IF(VLOOKUP(G12,'Werners Midrand List'!B:B,1,FALSE)&lt;&gt;"#N/A","Yes","No"),"No")</f>
        <v>No</v>
      </c>
      <c r="C12" t="str">
        <f>IFERROR(IF(VLOOKUP(G12,'Previous Quote - Before Migrate'!C:C,1,FALSE)&lt;&gt;"#N/A","Yes","No"),"No")</f>
        <v>No</v>
      </c>
      <c r="E12" t="str">
        <f t="shared" si="0"/>
        <v>No</v>
      </c>
      <c r="F12" s="19">
        <f>VLOOKUP(L12,'SA - VM Costs (USD)'!B:I,7,FALSE)</f>
        <v>370.84</v>
      </c>
      <c r="G12" t="s">
        <v>70</v>
      </c>
      <c r="H12" t="s">
        <v>27</v>
      </c>
      <c r="I12" t="s">
        <v>15</v>
      </c>
      <c r="J12" t="s">
        <v>854</v>
      </c>
      <c r="K12" t="s">
        <v>855</v>
      </c>
      <c r="L12" t="s">
        <v>882</v>
      </c>
      <c r="M12">
        <v>212.33</v>
      </c>
      <c r="O12">
        <v>0.44</v>
      </c>
      <c r="P12" t="s">
        <v>857</v>
      </c>
      <c r="Q12" t="s">
        <v>858</v>
      </c>
      <c r="R12">
        <v>8</v>
      </c>
      <c r="S12">
        <v>24576</v>
      </c>
      <c r="T12">
        <v>51.5</v>
      </c>
      <c r="U12">
        <v>0</v>
      </c>
      <c r="V12">
        <v>0</v>
      </c>
      <c r="W12" t="s">
        <v>21</v>
      </c>
      <c r="X12" t="s">
        <v>88</v>
      </c>
      <c r="Y12" t="s">
        <v>21</v>
      </c>
      <c r="Z12">
        <v>0</v>
      </c>
      <c r="AA12">
        <v>59</v>
      </c>
      <c r="AB12">
        <v>0</v>
      </c>
      <c r="AC12">
        <v>0.44</v>
      </c>
      <c r="AD12">
        <v>1</v>
      </c>
      <c r="AE12" t="s">
        <v>883</v>
      </c>
      <c r="AF12" t="s">
        <v>884</v>
      </c>
      <c r="AG12">
        <v>0.12</v>
      </c>
      <c r="AH12">
        <v>0.14000000000000001</v>
      </c>
      <c r="AI12" t="s">
        <v>861</v>
      </c>
    </row>
    <row r="13" spans="1:36" x14ac:dyDescent="0.35">
      <c r="A13" s="18"/>
      <c r="B13" t="str">
        <f>IFERROR(IF(VLOOKUP(G13,'Werners Midrand List'!B:B,1,FALSE)&lt;&gt;"#N/A","Yes","No"),"No")</f>
        <v>Yes</v>
      </c>
      <c r="C13" t="str">
        <f>IFERROR(IF(VLOOKUP(G13,'Previous Quote - Before Migrate'!C:C,1,FALSE)&lt;&gt;"#N/A","Yes","No"),"No")</f>
        <v>Yes</v>
      </c>
      <c r="D13" t="s">
        <v>1712</v>
      </c>
      <c r="E13" t="str">
        <f t="shared" si="0"/>
        <v>No</v>
      </c>
      <c r="F13" s="19">
        <f>VLOOKUP(L13,'SA - VM Costs (USD)'!B:I,7,FALSE)</f>
        <v>83.22</v>
      </c>
      <c r="G13" t="s">
        <v>72</v>
      </c>
      <c r="H13" t="s">
        <v>27</v>
      </c>
      <c r="I13" t="s">
        <v>15</v>
      </c>
      <c r="J13" t="s">
        <v>854</v>
      </c>
      <c r="K13" t="s">
        <v>855</v>
      </c>
      <c r="L13" t="s">
        <v>869</v>
      </c>
      <c r="M13">
        <v>48.92</v>
      </c>
      <c r="N13">
        <f>VLOOKUP(L13,'SA - VM Costs (USD)'!B:J,8,FALSE)</f>
        <v>48.917299999999997</v>
      </c>
      <c r="O13">
        <v>7.89</v>
      </c>
      <c r="P13" t="s">
        <v>885</v>
      </c>
      <c r="Q13" t="s">
        <v>863</v>
      </c>
      <c r="R13">
        <v>2</v>
      </c>
      <c r="S13">
        <v>4096</v>
      </c>
      <c r="T13">
        <v>0.5</v>
      </c>
      <c r="U13">
        <v>0</v>
      </c>
      <c r="V13">
        <v>80</v>
      </c>
      <c r="W13" t="s">
        <v>88</v>
      </c>
      <c r="X13" t="s">
        <v>21</v>
      </c>
      <c r="Y13" t="s">
        <v>21</v>
      </c>
      <c r="Z13">
        <v>0</v>
      </c>
      <c r="AA13">
        <v>0</v>
      </c>
      <c r="AB13">
        <v>0</v>
      </c>
      <c r="AC13">
        <v>0</v>
      </c>
      <c r="AD13">
        <v>1</v>
      </c>
      <c r="AE13" t="s">
        <v>886</v>
      </c>
      <c r="AF13" t="s">
        <v>887</v>
      </c>
      <c r="AG13">
        <v>0</v>
      </c>
      <c r="AH13">
        <v>0</v>
      </c>
      <c r="AI13" t="s">
        <v>861</v>
      </c>
    </row>
    <row r="14" spans="1:36" x14ac:dyDescent="0.35">
      <c r="A14" s="18"/>
      <c r="B14" t="str">
        <f>IFERROR(IF(VLOOKUP(G14,'Werners Midrand List'!B:B,1,FALSE)&lt;&gt;"#N/A","Yes","No"),"No")</f>
        <v>Yes</v>
      </c>
      <c r="C14" t="str">
        <f>IFERROR(IF(VLOOKUP(G14,'Previous Quote - Before Migrate'!C:C,1,FALSE)&lt;&gt;"#N/A","Yes","No"),"No")</f>
        <v>Yes</v>
      </c>
      <c r="D14" t="s">
        <v>1712</v>
      </c>
      <c r="E14" t="str">
        <f t="shared" si="0"/>
        <v>No</v>
      </c>
      <c r="F14" s="19">
        <f>VLOOKUP(L14,'SA - VM Costs (USD)'!B:I,7,FALSE)</f>
        <v>122.64</v>
      </c>
      <c r="G14" t="s">
        <v>77</v>
      </c>
      <c r="H14" t="s">
        <v>27</v>
      </c>
      <c r="I14" t="s">
        <v>15</v>
      </c>
      <c r="J14" t="s">
        <v>854</v>
      </c>
      <c r="K14" t="s">
        <v>855</v>
      </c>
      <c r="L14" t="s">
        <v>856</v>
      </c>
      <c r="M14">
        <v>76.08</v>
      </c>
      <c r="N14">
        <f>VLOOKUP(L14,'SA - VM Costs (USD)'!B:J,8,FALSE)</f>
        <v>76.080600000000004</v>
      </c>
      <c r="O14">
        <v>15.18</v>
      </c>
      <c r="P14" t="s">
        <v>866</v>
      </c>
      <c r="Q14" t="s">
        <v>858</v>
      </c>
      <c r="R14">
        <v>8</v>
      </c>
      <c r="S14">
        <v>12288</v>
      </c>
      <c r="T14">
        <v>0.25</v>
      </c>
      <c r="U14">
        <v>0</v>
      </c>
      <c r="V14">
        <v>250</v>
      </c>
      <c r="W14" t="s">
        <v>88</v>
      </c>
      <c r="X14" t="s">
        <v>21</v>
      </c>
      <c r="Y14" t="s">
        <v>21</v>
      </c>
      <c r="Z14">
        <v>0</v>
      </c>
      <c r="AA14">
        <v>0</v>
      </c>
      <c r="AB14">
        <v>0</v>
      </c>
      <c r="AC14">
        <v>0</v>
      </c>
      <c r="AD14">
        <v>1</v>
      </c>
      <c r="AE14" t="s">
        <v>888</v>
      </c>
      <c r="AF14" t="s">
        <v>889</v>
      </c>
      <c r="AG14">
        <v>0</v>
      </c>
      <c r="AH14">
        <v>0</v>
      </c>
      <c r="AI14" t="s">
        <v>861</v>
      </c>
    </row>
    <row r="15" spans="1:36" x14ac:dyDescent="0.35">
      <c r="A15" s="18"/>
      <c r="B15" t="str">
        <f>IFERROR(IF(VLOOKUP(G15,'Werners Midrand List'!B:B,1,FALSE)&lt;&gt;"#N/A","Yes","No"),"No")</f>
        <v>No</v>
      </c>
      <c r="C15" t="str">
        <f>IFERROR(IF(VLOOKUP(G15,'Previous Quote - Before Migrate'!C:C,1,FALSE)&lt;&gt;"#N/A","Yes","No"),"No")</f>
        <v>No</v>
      </c>
      <c r="E15" t="str">
        <f t="shared" si="0"/>
        <v>No</v>
      </c>
      <c r="F15" s="19">
        <f>VLOOKUP(L15,'SA - VM Costs (USD)'!B:I,7,FALSE)</f>
        <v>83.22</v>
      </c>
      <c r="G15" t="s">
        <v>79</v>
      </c>
      <c r="H15" t="s">
        <v>27</v>
      </c>
      <c r="I15" t="s">
        <v>890</v>
      </c>
      <c r="J15" t="s">
        <v>891</v>
      </c>
      <c r="K15" t="s">
        <v>855</v>
      </c>
      <c r="L15" t="s">
        <v>869</v>
      </c>
      <c r="M15">
        <v>48.92</v>
      </c>
      <c r="O15">
        <v>0.44</v>
      </c>
      <c r="P15" t="s">
        <v>892</v>
      </c>
      <c r="Q15" t="s">
        <v>863</v>
      </c>
      <c r="R15">
        <v>1</v>
      </c>
      <c r="S15">
        <v>4096</v>
      </c>
      <c r="T15">
        <v>40</v>
      </c>
      <c r="U15">
        <v>0</v>
      </c>
      <c r="V15">
        <v>0</v>
      </c>
      <c r="W15" t="s">
        <v>21</v>
      </c>
      <c r="X15" t="s">
        <v>88</v>
      </c>
      <c r="Y15" t="s">
        <v>21</v>
      </c>
      <c r="Z15">
        <v>0</v>
      </c>
      <c r="AA15">
        <v>0</v>
      </c>
      <c r="AB15">
        <v>0</v>
      </c>
      <c r="AC15">
        <v>0</v>
      </c>
      <c r="AD15">
        <v>1</v>
      </c>
      <c r="AE15" t="s">
        <v>893</v>
      </c>
      <c r="AF15" t="s">
        <v>894</v>
      </c>
      <c r="AG15">
        <v>0</v>
      </c>
      <c r="AH15">
        <v>0</v>
      </c>
      <c r="AI15" t="s">
        <v>861</v>
      </c>
    </row>
    <row r="16" spans="1:36" x14ac:dyDescent="0.35">
      <c r="A16" s="18"/>
      <c r="B16" t="str">
        <f>IFERROR(IF(VLOOKUP(G16,'Werners Midrand List'!B:B,1,FALSE)&lt;&gt;"#N/A","Yes","No"),"No")</f>
        <v>No</v>
      </c>
      <c r="C16" t="str">
        <f>IFERROR(IF(VLOOKUP(G16,'Previous Quote - Before Migrate'!C:C,1,FALSE)&lt;&gt;"#N/A","Yes","No"),"No")</f>
        <v>No</v>
      </c>
      <c r="E16" t="str">
        <f t="shared" si="0"/>
        <v>No</v>
      </c>
      <c r="F16" s="19">
        <f>VLOOKUP(L16,'SA - VM Costs (USD)'!B:I,7,FALSE)</f>
        <v>83.22</v>
      </c>
      <c r="G16" t="s">
        <v>80</v>
      </c>
      <c r="H16" t="s">
        <v>27</v>
      </c>
      <c r="I16" t="s">
        <v>15</v>
      </c>
      <c r="J16" t="s">
        <v>854</v>
      </c>
      <c r="K16" t="s">
        <v>855</v>
      </c>
      <c r="L16" t="s">
        <v>869</v>
      </c>
      <c r="M16">
        <v>48.92</v>
      </c>
      <c r="O16">
        <v>0.88</v>
      </c>
      <c r="P16" t="s">
        <v>874</v>
      </c>
      <c r="Q16" t="s">
        <v>863</v>
      </c>
      <c r="R16">
        <v>2</v>
      </c>
      <c r="S16">
        <v>4096</v>
      </c>
      <c r="T16">
        <v>0.5</v>
      </c>
      <c r="U16">
        <v>0</v>
      </c>
      <c r="V16">
        <v>0</v>
      </c>
      <c r="W16" t="s">
        <v>21</v>
      </c>
      <c r="X16" t="s">
        <v>343</v>
      </c>
      <c r="Y16" t="s">
        <v>21</v>
      </c>
      <c r="Z16">
        <v>0</v>
      </c>
      <c r="AA16">
        <v>11</v>
      </c>
      <c r="AB16">
        <v>0</v>
      </c>
      <c r="AC16">
        <v>0.05</v>
      </c>
      <c r="AD16">
        <v>1</v>
      </c>
      <c r="AE16" t="s">
        <v>895</v>
      </c>
      <c r="AF16" t="s">
        <v>896</v>
      </c>
      <c r="AG16">
        <v>0</v>
      </c>
      <c r="AH16">
        <v>0</v>
      </c>
      <c r="AI16" t="s">
        <v>861</v>
      </c>
    </row>
    <row r="17" spans="1:35" x14ac:dyDescent="0.35">
      <c r="A17" s="18"/>
      <c r="B17" t="str">
        <f>IFERROR(IF(VLOOKUP(G17,'Werners Midrand List'!B:B,1,FALSE)&lt;&gt;"#N/A","Yes","No"),"No")</f>
        <v>No</v>
      </c>
      <c r="C17" t="str">
        <f>IFERROR(IF(VLOOKUP(G17,'Previous Quote - Before Migrate'!C:C,1,FALSE)&lt;&gt;"#N/A","Yes","No"),"No")</f>
        <v>No</v>
      </c>
      <c r="E17" t="str">
        <f t="shared" si="0"/>
        <v>No</v>
      </c>
      <c r="F17" s="19">
        <f>VLOOKUP(L17,'SA - VM Costs (USD)'!B:I,7,FALSE)</f>
        <v>122.64</v>
      </c>
      <c r="G17" t="s">
        <v>85</v>
      </c>
      <c r="H17" t="s">
        <v>27</v>
      </c>
      <c r="I17" t="s">
        <v>15</v>
      </c>
      <c r="J17" t="s">
        <v>854</v>
      </c>
      <c r="K17" t="s">
        <v>855</v>
      </c>
      <c r="L17" t="s">
        <v>856</v>
      </c>
      <c r="M17">
        <v>76.08</v>
      </c>
      <c r="O17">
        <v>0.44</v>
      </c>
      <c r="P17" t="s">
        <v>866</v>
      </c>
      <c r="Q17" t="s">
        <v>858</v>
      </c>
      <c r="R17">
        <v>4</v>
      </c>
      <c r="S17">
        <v>12288</v>
      </c>
      <c r="T17">
        <v>0.5</v>
      </c>
      <c r="U17">
        <v>0</v>
      </c>
      <c r="V17">
        <v>0</v>
      </c>
      <c r="W17" t="s">
        <v>21</v>
      </c>
      <c r="X17" t="s">
        <v>88</v>
      </c>
      <c r="Y17" t="s">
        <v>21</v>
      </c>
      <c r="Z17">
        <v>1</v>
      </c>
      <c r="AA17">
        <v>3</v>
      </c>
      <c r="AB17">
        <v>0.01</v>
      </c>
      <c r="AC17">
        <v>0.01</v>
      </c>
      <c r="AD17">
        <v>1</v>
      </c>
      <c r="AE17" t="s">
        <v>897</v>
      </c>
      <c r="AF17" t="s">
        <v>898</v>
      </c>
      <c r="AG17">
        <v>0</v>
      </c>
      <c r="AH17">
        <v>0</v>
      </c>
      <c r="AI17" t="s">
        <v>861</v>
      </c>
    </row>
    <row r="18" spans="1:35" x14ac:dyDescent="0.35">
      <c r="A18" s="18"/>
      <c r="B18" t="str">
        <f>IFERROR(IF(VLOOKUP(G18,'Werners Midrand List'!B:B,1,FALSE)&lt;&gt;"#N/A","Yes","No"),"No")</f>
        <v>No</v>
      </c>
      <c r="C18" t="str">
        <f>IFERROR(IF(VLOOKUP(G18,'Previous Quote - Before Migrate'!C:C,1,FALSE)&lt;&gt;"#N/A","Yes","No"),"No")</f>
        <v>No</v>
      </c>
      <c r="E18" t="str">
        <f t="shared" si="0"/>
        <v>No</v>
      </c>
      <c r="F18" s="19">
        <f>VLOOKUP(L18,'SA - VM Costs (USD)'!B:I,7,FALSE)</f>
        <v>122.64</v>
      </c>
      <c r="G18" t="s">
        <v>90</v>
      </c>
      <c r="H18" t="s">
        <v>27</v>
      </c>
      <c r="I18" t="s">
        <v>15</v>
      </c>
      <c r="J18" t="s">
        <v>854</v>
      </c>
      <c r="K18" t="s">
        <v>855</v>
      </c>
      <c r="L18" t="s">
        <v>856</v>
      </c>
      <c r="M18">
        <v>76.08</v>
      </c>
      <c r="O18">
        <v>0.44</v>
      </c>
      <c r="P18" t="s">
        <v>857</v>
      </c>
      <c r="Q18" t="s">
        <v>858</v>
      </c>
      <c r="R18">
        <v>16</v>
      </c>
      <c r="S18">
        <v>16384</v>
      </c>
      <c r="T18">
        <v>0.06</v>
      </c>
      <c r="U18">
        <v>0</v>
      </c>
      <c r="V18">
        <v>0</v>
      </c>
      <c r="W18" t="s">
        <v>21</v>
      </c>
      <c r="X18" t="s">
        <v>88</v>
      </c>
      <c r="Y18" t="s">
        <v>21</v>
      </c>
      <c r="Z18">
        <v>0</v>
      </c>
      <c r="AA18">
        <v>0</v>
      </c>
      <c r="AB18">
        <v>0</v>
      </c>
      <c r="AC18">
        <v>0</v>
      </c>
      <c r="AD18">
        <v>1</v>
      </c>
      <c r="AE18" t="s">
        <v>899</v>
      </c>
      <c r="AF18" t="s">
        <v>900</v>
      </c>
      <c r="AG18">
        <v>0.01</v>
      </c>
      <c r="AH18">
        <v>0.01</v>
      </c>
      <c r="AI18" t="s">
        <v>861</v>
      </c>
    </row>
    <row r="19" spans="1:35" x14ac:dyDescent="0.35">
      <c r="A19" s="18"/>
      <c r="B19" t="str">
        <f>IFERROR(IF(VLOOKUP(G19,'Werners Midrand List'!B:B,1,FALSE)&lt;&gt;"#N/A","Yes","No"),"No")</f>
        <v>Yes</v>
      </c>
      <c r="C19" t="str">
        <f>IFERROR(IF(VLOOKUP(G19,'Previous Quote - Before Migrate'!C:C,1,FALSE)&lt;&gt;"#N/A","Yes","No"),"No")</f>
        <v>Yes</v>
      </c>
      <c r="D19" t="s">
        <v>1712</v>
      </c>
      <c r="E19" t="str">
        <f t="shared" si="0"/>
        <v>No</v>
      </c>
      <c r="F19" s="19">
        <f>VLOOKUP(L19,'SA - VM Costs (USD)'!B:I,7,FALSE)</f>
        <v>166.44</v>
      </c>
      <c r="G19" t="s">
        <v>91</v>
      </c>
      <c r="H19" t="s">
        <v>27</v>
      </c>
      <c r="I19" t="s">
        <v>15</v>
      </c>
      <c r="J19" t="s">
        <v>854</v>
      </c>
      <c r="K19" t="s">
        <v>855</v>
      </c>
      <c r="L19" t="s">
        <v>901</v>
      </c>
      <c r="M19">
        <v>97.83</v>
      </c>
      <c r="N19">
        <f>VLOOKUP(L19,'SA - VM Costs (USD)'!B:J,8,FALSE)</f>
        <v>97.834599999999995</v>
      </c>
      <c r="O19">
        <v>15.18</v>
      </c>
      <c r="P19" t="s">
        <v>866</v>
      </c>
      <c r="Q19" t="s">
        <v>858</v>
      </c>
      <c r="R19">
        <v>4</v>
      </c>
      <c r="S19">
        <v>8096</v>
      </c>
      <c r="T19">
        <v>0</v>
      </c>
      <c r="U19">
        <v>0</v>
      </c>
      <c r="V19">
        <v>200</v>
      </c>
      <c r="W19" t="s">
        <v>88</v>
      </c>
      <c r="X19" t="s">
        <v>21</v>
      </c>
      <c r="Y19" t="s">
        <v>21</v>
      </c>
      <c r="Z19">
        <v>0</v>
      </c>
      <c r="AA19">
        <v>0</v>
      </c>
      <c r="AB19">
        <v>0</v>
      </c>
      <c r="AC19">
        <v>0</v>
      </c>
      <c r="AD19">
        <v>1</v>
      </c>
      <c r="AE19" t="s">
        <v>902</v>
      </c>
      <c r="AF19" t="s">
        <v>903</v>
      </c>
      <c r="AG19">
        <v>0</v>
      </c>
      <c r="AH19">
        <v>0.01</v>
      </c>
      <c r="AI19" t="s">
        <v>861</v>
      </c>
    </row>
    <row r="20" spans="1:35" x14ac:dyDescent="0.35">
      <c r="A20" s="18"/>
      <c r="B20" t="str">
        <f>IFERROR(IF(VLOOKUP(G20,'Werners Midrand List'!B:B,1,FALSE)&lt;&gt;"#N/A","Yes","No"),"No")</f>
        <v>Yes</v>
      </c>
      <c r="C20" t="str">
        <f>IFERROR(IF(VLOOKUP(G20,'Previous Quote - Before Migrate'!C:C,1,FALSE)&lt;&gt;"#N/A","Yes","No"),"No")</f>
        <v>Yes</v>
      </c>
      <c r="D20" t="s">
        <v>1712</v>
      </c>
      <c r="E20" t="str">
        <f t="shared" si="0"/>
        <v>No</v>
      </c>
      <c r="F20" s="19">
        <f>VLOOKUP(L20,'SA - VM Costs (USD)'!B:I,7,FALSE)</f>
        <v>122.64</v>
      </c>
      <c r="G20" t="s">
        <v>94</v>
      </c>
      <c r="H20" t="s">
        <v>27</v>
      </c>
      <c r="I20" t="s">
        <v>15</v>
      </c>
      <c r="J20" t="s">
        <v>854</v>
      </c>
      <c r="K20" t="s">
        <v>855</v>
      </c>
      <c r="L20" t="s">
        <v>856</v>
      </c>
      <c r="M20">
        <v>76.08</v>
      </c>
      <c r="N20">
        <f>VLOOKUP(L20,'SA - VM Costs (USD)'!B:J,8,FALSE)</f>
        <v>76.080600000000004</v>
      </c>
      <c r="O20">
        <v>17.84</v>
      </c>
      <c r="P20" t="s">
        <v>874</v>
      </c>
      <c r="Q20" t="s">
        <v>863</v>
      </c>
      <c r="R20">
        <v>4</v>
      </c>
      <c r="S20">
        <v>12288</v>
      </c>
      <c r="T20">
        <v>36.25</v>
      </c>
      <c r="U20">
        <v>0</v>
      </c>
      <c r="V20">
        <v>175</v>
      </c>
      <c r="W20" t="s">
        <v>89</v>
      </c>
      <c r="X20" t="s">
        <v>21</v>
      </c>
      <c r="Y20" t="s">
        <v>21</v>
      </c>
      <c r="Z20">
        <v>0</v>
      </c>
      <c r="AA20">
        <v>0</v>
      </c>
      <c r="AB20">
        <v>0</v>
      </c>
      <c r="AC20">
        <v>0</v>
      </c>
      <c r="AD20">
        <v>2</v>
      </c>
      <c r="AE20" t="s">
        <v>904</v>
      </c>
      <c r="AF20" t="s">
        <v>905</v>
      </c>
      <c r="AG20">
        <v>0.01</v>
      </c>
      <c r="AH20">
        <v>0</v>
      </c>
      <c r="AI20" t="s">
        <v>861</v>
      </c>
    </row>
    <row r="21" spans="1:35" x14ac:dyDescent="0.35">
      <c r="A21" s="18"/>
      <c r="B21" t="str">
        <f>IFERROR(IF(VLOOKUP(G21,'Werners Midrand List'!B:B,1,FALSE)&lt;&gt;"#N/A","Yes","No"),"No")</f>
        <v>No</v>
      </c>
      <c r="C21" t="str">
        <f>IFERROR(IF(VLOOKUP(G21,'Previous Quote - Before Migrate'!C:C,1,FALSE)&lt;&gt;"#N/A","Yes","No"),"No")</f>
        <v>No</v>
      </c>
      <c r="E21" t="str">
        <f t="shared" si="0"/>
        <v>No</v>
      </c>
      <c r="F21" s="19">
        <f>VLOOKUP(L21,'SA - VM Costs (USD)'!B:I,7,FALSE)</f>
        <v>122.64</v>
      </c>
      <c r="G21" t="s">
        <v>101</v>
      </c>
      <c r="H21" t="s">
        <v>27</v>
      </c>
      <c r="I21" t="s">
        <v>15</v>
      </c>
      <c r="J21" t="s">
        <v>854</v>
      </c>
      <c r="K21" t="s">
        <v>855</v>
      </c>
      <c r="L21" t="s">
        <v>856</v>
      </c>
      <c r="M21">
        <v>76.08</v>
      </c>
      <c r="O21">
        <v>0.88</v>
      </c>
      <c r="P21" t="s">
        <v>906</v>
      </c>
      <c r="Q21" t="s">
        <v>858</v>
      </c>
      <c r="R21">
        <v>8</v>
      </c>
      <c r="S21">
        <v>16384</v>
      </c>
      <c r="T21">
        <v>0.62</v>
      </c>
      <c r="U21">
        <v>0</v>
      </c>
      <c r="V21">
        <v>0</v>
      </c>
      <c r="W21" t="s">
        <v>21</v>
      </c>
      <c r="X21" t="s">
        <v>343</v>
      </c>
      <c r="Y21" t="s">
        <v>21</v>
      </c>
      <c r="Z21">
        <v>0</v>
      </c>
      <c r="AA21">
        <v>3</v>
      </c>
      <c r="AB21">
        <v>0</v>
      </c>
      <c r="AC21">
        <v>0.02</v>
      </c>
      <c r="AD21">
        <v>1</v>
      </c>
      <c r="AE21" t="s">
        <v>907</v>
      </c>
      <c r="AF21" t="s">
        <v>908</v>
      </c>
      <c r="AG21">
        <v>0.01</v>
      </c>
      <c r="AH21">
        <v>0</v>
      </c>
      <c r="AI21" t="s">
        <v>861</v>
      </c>
    </row>
    <row r="22" spans="1:35" x14ac:dyDescent="0.35">
      <c r="A22" s="18"/>
      <c r="B22" t="str">
        <f>IFERROR(IF(VLOOKUP(G22,'Werners Midrand List'!B:B,1,FALSE)&lt;&gt;"#N/A","Yes","No"),"No")</f>
        <v>No</v>
      </c>
      <c r="C22" t="str">
        <f>IFERROR(IF(VLOOKUP(G22,'Previous Quote - Before Migrate'!C:C,1,FALSE)&lt;&gt;"#N/A","Yes","No"),"No")</f>
        <v>Yes</v>
      </c>
      <c r="D22" t="s">
        <v>1712</v>
      </c>
      <c r="E22" t="str">
        <f t="shared" si="0"/>
        <v>No</v>
      </c>
      <c r="F22" s="19">
        <f>VLOOKUP(L22,'SA - VM Costs (USD)'!B:I,7,FALSE)</f>
        <v>92.71</v>
      </c>
      <c r="G22" t="s">
        <v>104</v>
      </c>
      <c r="H22" t="s">
        <v>27</v>
      </c>
      <c r="I22" t="s">
        <v>15</v>
      </c>
      <c r="J22" t="s">
        <v>854</v>
      </c>
      <c r="K22" t="s">
        <v>855</v>
      </c>
      <c r="L22" t="s">
        <v>877</v>
      </c>
      <c r="M22">
        <v>53</v>
      </c>
      <c r="N22">
        <f>VLOOKUP(L22,'SA - VM Costs (USD)'!B:J,8,FALSE)</f>
        <v>52.997999999999998</v>
      </c>
      <c r="O22">
        <v>7.89</v>
      </c>
      <c r="P22" t="s">
        <v>857</v>
      </c>
      <c r="Q22" t="s">
        <v>863</v>
      </c>
      <c r="R22">
        <v>4</v>
      </c>
      <c r="S22">
        <v>8192</v>
      </c>
      <c r="T22">
        <v>1.5</v>
      </c>
      <c r="U22">
        <v>0</v>
      </c>
      <c r="V22">
        <v>100</v>
      </c>
      <c r="W22" t="s">
        <v>88</v>
      </c>
      <c r="X22" t="s">
        <v>21</v>
      </c>
      <c r="Y22" t="s">
        <v>21</v>
      </c>
      <c r="Z22">
        <v>7</v>
      </c>
      <c r="AA22">
        <v>7</v>
      </c>
      <c r="AB22">
        <v>0.5</v>
      </c>
      <c r="AC22">
        <v>0.5</v>
      </c>
      <c r="AD22">
        <v>1</v>
      </c>
      <c r="AE22" t="s">
        <v>909</v>
      </c>
      <c r="AF22" t="s">
        <v>910</v>
      </c>
      <c r="AG22">
        <v>0</v>
      </c>
      <c r="AH22">
        <v>0</v>
      </c>
      <c r="AI22" t="s">
        <v>861</v>
      </c>
    </row>
    <row r="23" spans="1:35" x14ac:dyDescent="0.35">
      <c r="A23" s="18"/>
      <c r="B23" t="str">
        <f>IFERROR(IF(VLOOKUP(G23,'Werners Midrand List'!B:B,1,FALSE)&lt;&gt;"#N/A","Yes","No"),"No")</f>
        <v>No</v>
      </c>
      <c r="C23" t="str">
        <f>IFERROR(IF(VLOOKUP(G23,'Previous Quote - Before Migrate'!C:C,1,FALSE)&lt;&gt;"#N/A","Yes","No"),"No")</f>
        <v>Yes</v>
      </c>
      <c r="D23" t="s">
        <v>1712</v>
      </c>
      <c r="E23" t="str">
        <f t="shared" si="0"/>
        <v>No</v>
      </c>
      <c r="F23" s="19">
        <f>VLOOKUP(L23,'SA - VM Costs (USD)'!B:I,7,FALSE)</f>
        <v>122.64</v>
      </c>
      <c r="G23" t="s">
        <v>107</v>
      </c>
      <c r="H23" t="s">
        <v>27</v>
      </c>
      <c r="I23" t="s">
        <v>15</v>
      </c>
      <c r="J23" t="s">
        <v>854</v>
      </c>
      <c r="K23" t="s">
        <v>855</v>
      </c>
      <c r="L23" t="s">
        <v>856</v>
      </c>
      <c r="M23">
        <v>76.08</v>
      </c>
      <c r="N23">
        <f>VLOOKUP(L23,'SA - VM Costs (USD)'!B:J,8,FALSE)</f>
        <v>76.080600000000004</v>
      </c>
      <c r="O23">
        <v>112.17</v>
      </c>
      <c r="P23" t="s">
        <v>911</v>
      </c>
      <c r="Q23" t="s">
        <v>863</v>
      </c>
      <c r="R23">
        <v>2</v>
      </c>
      <c r="S23">
        <v>16384</v>
      </c>
      <c r="T23">
        <v>0</v>
      </c>
      <c r="U23">
        <v>0</v>
      </c>
      <c r="V23">
        <v>2168</v>
      </c>
      <c r="W23" t="s">
        <v>343</v>
      </c>
      <c r="X23" t="s">
        <v>21</v>
      </c>
      <c r="Y23" t="s">
        <v>21</v>
      </c>
      <c r="Z23">
        <v>0</v>
      </c>
      <c r="AA23">
        <v>0</v>
      </c>
      <c r="AB23">
        <v>0</v>
      </c>
      <c r="AC23">
        <v>0</v>
      </c>
      <c r="AD23">
        <v>1</v>
      </c>
      <c r="AE23" t="s">
        <v>912</v>
      </c>
      <c r="AF23" t="s">
        <v>913</v>
      </c>
      <c r="AG23">
        <v>0</v>
      </c>
      <c r="AH23">
        <v>0</v>
      </c>
      <c r="AI23" t="s">
        <v>861</v>
      </c>
    </row>
    <row r="24" spans="1:35" x14ac:dyDescent="0.35">
      <c r="A24" s="18"/>
      <c r="B24" t="str">
        <f>IFERROR(IF(VLOOKUP(G24,'Werners Midrand List'!B:B,1,FALSE)&lt;&gt;"#N/A","Yes","No"),"No")</f>
        <v>No</v>
      </c>
      <c r="C24" t="str">
        <f>IFERROR(IF(VLOOKUP(G24,'Previous Quote - Before Migrate'!C:C,1,FALSE)&lt;&gt;"#N/A","Yes","No"),"No")</f>
        <v>No</v>
      </c>
      <c r="E24" t="str">
        <f t="shared" si="0"/>
        <v>No</v>
      </c>
      <c r="F24" s="19">
        <f>VLOOKUP(L24,'SA - VM Costs (USD)'!B:I,7,FALSE)</f>
        <v>370.84</v>
      </c>
      <c r="G24" t="s">
        <v>113</v>
      </c>
      <c r="H24" t="s">
        <v>27</v>
      </c>
      <c r="I24" t="s">
        <v>890</v>
      </c>
      <c r="J24" t="s">
        <v>914</v>
      </c>
      <c r="K24" t="s">
        <v>915</v>
      </c>
      <c r="L24" t="s">
        <v>882</v>
      </c>
      <c r="M24">
        <v>212.33</v>
      </c>
      <c r="O24">
        <v>19.21</v>
      </c>
      <c r="P24" t="s">
        <v>27</v>
      </c>
      <c r="Q24" t="s">
        <v>858</v>
      </c>
      <c r="R24">
        <v>8</v>
      </c>
      <c r="S24">
        <v>32768</v>
      </c>
      <c r="T24">
        <v>0</v>
      </c>
      <c r="U24">
        <v>0</v>
      </c>
      <c r="V24">
        <v>250</v>
      </c>
      <c r="W24" t="s">
        <v>343</v>
      </c>
      <c r="X24" t="s">
        <v>21</v>
      </c>
      <c r="Y24" t="s">
        <v>21</v>
      </c>
      <c r="Z24">
        <v>0</v>
      </c>
      <c r="AA24">
        <v>0</v>
      </c>
      <c r="AB24">
        <v>0</v>
      </c>
      <c r="AC24">
        <v>0</v>
      </c>
      <c r="AD24">
        <v>1</v>
      </c>
      <c r="AE24" t="s">
        <v>916</v>
      </c>
      <c r="AF24" t="s">
        <v>917</v>
      </c>
      <c r="AG24">
        <v>0</v>
      </c>
      <c r="AH24">
        <v>0</v>
      </c>
      <c r="AI24" t="s">
        <v>861</v>
      </c>
    </row>
    <row r="25" spans="1:35" x14ac:dyDescent="0.35">
      <c r="A25" s="18"/>
      <c r="B25" t="str">
        <f>IFERROR(IF(VLOOKUP(G25,'Werners Midrand List'!B:B,1,FALSE)&lt;&gt;"#N/A","Yes","No"),"No")</f>
        <v>Yes</v>
      </c>
      <c r="C25" t="str">
        <f>IFERROR(IF(VLOOKUP(G25,'Previous Quote - Before Migrate'!C:C,1,FALSE)&lt;&gt;"#N/A","Yes","No"),"No")</f>
        <v>Yes</v>
      </c>
      <c r="D25" t="s">
        <v>1712</v>
      </c>
      <c r="E25" t="str">
        <f t="shared" si="0"/>
        <v>No</v>
      </c>
      <c r="F25" s="19">
        <f>VLOOKUP(L25,'SA - VM Costs (USD)'!B:I,7,FALSE)</f>
        <v>490.56</v>
      </c>
      <c r="G25" t="s">
        <v>120</v>
      </c>
      <c r="H25" t="s">
        <v>27</v>
      </c>
      <c r="I25" t="s">
        <v>15</v>
      </c>
      <c r="J25" t="s">
        <v>854</v>
      </c>
      <c r="K25" t="s">
        <v>855</v>
      </c>
      <c r="L25" t="s">
        <v>918</v>
      </c>
      <c r="M25">
        <v>304.67</v>
      </c>
      <c r="N25">
        <f>VLOOKUP(L25,'SA - VM Costs (USD)'!B:J,8,FALSE)</f>
        <v>304.66550000000001</v>
      </c>
      <c r="O25">
        <v>359.94</v>
      </c>
      <c r="P25" t="s">
        <v>874</v>
      </c>
      <c r="Q25" t="s">
        <v>863</v>
      </c>
      <c r="R25">
        <v>8</v>
      </c>
      <c r="S25">
        <v>49152</v>
      </c>
      <c r="T25">
        <v>65.88</v>
      </c>
      <c r="U25">
        <v>0</v>
      </c>
      <c r="V25">
        <v>5424</v>
      </c>
      <c r="W25" t="s">
        <v>45</v>
      </c>
      <c r="X25" t="s">
        <v>21</v>
      </c>
      <c r="Y25" t="s">
        <v>21</v>
      </c>
      <c r="Z25">
        <v>54</v>
      </c>
      <c r="AA25">
        <v>3</v>
      </c>
      <c r="AB25">
        <v>13.96</v>
      </c>
      <c r="AC25">
        <v>0</v>
      </c>
      <c r="AD25">
        <v>2</v>
      </c>
      <c r="AE25" t="s">
        <v>919</v>
      </c>
      <c r="AF25" t="s">
        <v>920</v>
      </c>
      <c r="AG25">
        <v>0.28999999999999998</v>
      </c>
      <c r="AH25">
        <v>0.05</v>
      </c>
      <c r="AI25" t="s">
        <v>861</v>
      </c>
    </row>
    <row r="26" spans="1:35" x14ac:dyDescent="0.35">
      <c r="A26" s="18"/>
      <c r="B26" t="str">
        <f>IFERROR(IF(VLOOKUP(G26,'Werners Midrand List'!B:B,1,FALSE)&lt;&gt;"#N/A","Yes","No"),"No")</f>
        <v>No</v>
      </c>
      <c r="C26" t="str">
        <f>IFERROR(IF(VLOOKUP(G26,'Previous Quote - Before Migrate'!C:C,1,FALSE)&lt;&gt;"#N/A","Yes","No"),"No")</f>
        <v>No</v>
      </c>
      <c r="E26" t="str">
        <f t="shared" si="0"/>
        <v>No</v>
      </c>
      <c r="F26" s="19">
        <f>VLOOKUP(L26,'SA - VM Costs (USD)'!B:I,7,FALSE)</f>
        <v>185.42</v>
      </c>
      <c r="G26" t="s">
        <v>147</v>
      </c>
      <c r="H26" t="s">
        <v>27</v>
      </c>
      <c r="I26" t="s">
        <v>15</v>
      </c>
      <c r="J26" t="s">
        <v>854</v>
      </c>
      <c r="K26" t="s">
        <v>855</v>
      </c>
      <c r="L26" t="s">
        <v>921</v>
      </c>
      <c r="M26">
        <v>106.17</v>
      </c>
      <c r="O26">
        <v>0.88</v>
      </c>
      <c r="P26" t="s">
        <v>857</v>
      </c>
      <c r="Q26" t="s">
        <v>858</v>
      </c>
      <c r="R26">
        <v>4</v>
      </c>
      <c r="S26">
        <v>16384</v>
      </c>
      <c r="T26">
        <v>0</v>
      </c>
      <c r="U26">
        <v>0</v>
      </c>
      <c r="V26">
        <v>0</v>
      </c>
      <c r="W26" t="s">
        <v>21</v>
      </c>
      <c r="X26" t="s">
        <v>343</v>
      </c>
      <c r="Y26" t="s">
        <v>21</v>
      </c>
      <c r="Z26">
        <v>0</v>
      </c>
      <c r="AA26">
        <v>0</v>
      </c>
      <c r="AB26">
        <v>0</v>
      </c>
      <c r="AC26">
        <v>0</v>
      </c>
      <c r="AD26">
        <v>1</v>
      </c>
      <c r="AE26" t="s">
        <v>922</v>
      </c>
      <c r="AF26" t="s">
        <v>923</v>
      </c>
      <c r="AG26">
        <v>0.01</v>
      </c>
      <c r="AH26">
        <v>0</v>
      </c>
      <c r="AI26" t="s">
        <v>861</v>
      </c>
    </row>
    <row r="27" spans="1:35" x14ac:dyDescent="0.35">
      <c r="A27" s="18"/>
      <c r="B27" t="str">
        <f>IFERROR(IF(VLOOKUP(G27,'Werners Midrand List'!B:B,1,FALSE)&lt;&gt;"#N/A","Yes","No"),"No")</f>
        <v>No</v>
      </c>
      <c r="C27" t="str">
        <f>IFERROR(IF(VLOOKUP(G27,'Previous Quote - Before Migrate'!C:C,1,FALSE)&lt;&gt;"#N/A","Yes","No"),"No")</f>
        <v>No</v>
      </c>
      <c r="E27" t="str">
        <f t="shared" si="0"/>
        <v>No</v>
      </c>
      <c r="F27" s="19">
        <f>VLOOKUP(L27,'SA - VM Costs (USD)'!B:I,7,FALSE)</f>
        <v>166.44</v>
      </c>
      <c r="G27" t="s">
        <v>149</v>
      </c>
      <c r="H27" t="s">
        <v>27</v>
      </c>
      <c r="I27" t="s">
        <v>15</v>
      </c>
      <c r="J27" t="s">
        <v>854</v>
      </c>
      <c r="K27" t="s">
        <v>855</v>
      </c>
      <c r="L27" t="s">
        <v>901</v>
      </c>
      <c r="M27">
        <v>97.83</v>
      </c>
      <c r="O27">
        <v>0.88</v>
      </c>
      <c r="P27" t="s">
        <v>906</v>
      </c>
      <c r="Q27" t="s">
        <v>858</v>
      </c>
      <c r="R27">
        <v>4</v>
      </c>
      <c r="S27">
        <v>4096</v>
      </c>
      <c r="T27">
        <v>0</v>
      </c>
      <c r="U27">
        <v>0</v>
      </c>
      <c r="V27">
        <v>0</v>
      </c>
      <c r="W27" t="s">
        <v>21</v>
      </c>
      <c r="X27" t="s">
        <v>343</v>
      </c>
      <c r="Y27" t="s">
        <v>21</v>
      </c>
      <c r="Z27">
        <v>0</v>
      </c>
      <c r="AA27">
        <v>0</v>
      </c>
      <c r="AB27">
        <v>0</v>
      </c>
      <c r="AC27">
        <v>0</v>
      </c>
      <c r="AD27">
        <v>1</v>
      </c>
      <c r="AE27" t="s">
        <v>924</v>
      </c>
      <c r="AF27" t="s">
        <v>925</v>
      </c>
      <c r="AG27">
        <v>0</v>
      </c>
      <c r="AH27">
        <v>0</v>
      </c>
      <c r="AI27" t="s">
        <v>861</v>
      </c>
    </row>
    <row r="28" spans="1:35" x14ac:dyDescent="0.35">
      <c r="A28" s="18"/>
      <c r="B28" t="str">
        <f>IFERROR(IF(VLOOKUP(G28,'Werners Midrand List'!B:B,1,FALSE)&lt;&gt;"#N/A","Yes","No"),"No")</f>
        <v>No</v>
      </c>
      <c r="C28" t="str">
        <f>IFERROR(IF(VLOOKUP(G28,'Previous Quote - Before Migrate'!C:C,1,FALSE)&lt;&gt;"#N/A","Yes","No"),"No")</f>
        <v>No</v>
      </c>
      <c r="E28" t="str">
        <f t="shared" si="0"/>
        <v>No</v>
      </c>
      <c r="F28" s="19">
        <f>VLOOKUP(L28,'SA - VM Costs (USD)'!B:I,7,FALSE)</f>
        <v>92.71</v>
      </c>
      <c r="G28" t="s">
        <v>151</v>
      </c>
      <c r="H28" t="s">
        <v>27</v>
      </c>
      <c r="I28" t="s">
        <v>15</v>
      </c>
      <c r="J28" t="s">
        <v>854</v>
      </c>
      <c r="K28" t="s">
        <v>855</v>
      </c>
      <c r="L28" t="s">
        <v>877</v>
      </c>
      <c r="M28">
        <v>53</v>
      </c>
      <c r="O28">
        <v>0.88</v>
      </c>
      <c r="P28" t="s">
        <v>857</v>
      </c>
      <c r="Q28" t="s">
        <v>858</v>
      </c>
      <c r="R28">
        <v>4</v>
      </c>
      <c r="S28">
        <v>8192</v>
      </c>
      <c r="T28">
        <v>2</v>
      </c>
      <c r="U28">
        <v>0</v>
      </c>
      <c r="V28">
        <v>0</v>
      </c>
      <c r="W28" t="s">
        <v>21</v>
      </c>
      <c r="X28" t="s">
        <v>343</v>
      </c>
      <c r="Y28" t="s">
        <v>21</v>
      </c>
      <c r="Z28">
        <v>26</v>
      </c>
      <c r="AA28">
        <v>3</v>
      </c>
      <c r="AB28">
        <v>0.09</v>
      </c>
      <c r="AC28">
        <v>0.01</v>
      </c>
      <c r="AD28">
        <v>1</v>
      </c>
      <c r="AE28" t="s">
        <v>926</v>
      </c>
      <c r="AF28" t="s">
        <v>927</v>
      </c>
      <c r="AG28">
        <v>0</v>
      </c>
      <c r="AH28">
        <v>0</v>
      </c>
      <c r="AI28" t="s">
        <v>861</v>
      </c>
    </row>
    <row r="29" spans="1:35" x14ac:dyDescent="0.35">
      <c r="A29" s="18"/>
      <c r="B29" t="str">
        <f>IFERROR(IF(VLOOKUP(G29,'Werners Midrand List'!B:B,1,FALSE)&lt;&gt;"#N/A","Yes","No"),"No")</f>
        <v>No</v>
      </c>
      <c r="C29" t="str">
        <f>IFERROR(IF(VLOOKUP(G29,'Previous Quote - Before Migrate'!C:C,1,FALSE)&lt;&gt;"#N/A","Yes","No"),"No")</f>
        <v>No</v>
      </c>
      <c r="E29" t="str">
        <f t="shared" si="0"/>
        <v>No</v>
      </c>
      <c r="F29" s="19">
        <f>VLOOKUP(L29,'SA - VM Costs (USD)'!B:I,7,FALSE)</f>
        <v>245.28</v>
      </c>
      <c r="G29" t="s">
        <v>155</v>
      </c>
      <c r="H29" t="s">
        <v>27</v>
      </c>
      <c r="I29" t="s">
        <v>15</v>
      </c>
      <c r="J29" t="s">
        <v>854</v>
      </c>
      <c r="K29" t="s">
        <v>855</v>
      </c>
      <c r="L29" t="s">
        <v>928</v>
      </c>
      <c r="M29">
        <v>152.08000000000001</v>
      </c>
      <c r="O29">
        <v>0.88</v>
      </c>
      <c r="P29" t="s">
        <v>866</v>
      </c>
      <c r="Q29" t="s">
        <v>858</v>
      </c>
      <c r="R29">
        <v>4</v>
      </c>
      <c r="S29">
        <v>32768</v>
      </c>
      <c r="T29">
        <v>25.25</v>
      </c>
      <c r="U29">
        <v>0</v>
      </c>
      <c r="V29">
        <v>0</v>
      </c>
      <c r="W29" t="s">
        <v>21</v>
      </c>
      <c r="X29" t="s">
        <v>343</v>
      </c>
      <c r="Y29" t="s">
        <v>21</v>
      </c>
      <c r="Z29">
        <v>0</v>
      </c>
      <c r="AA29">
        <v>0</v>
      </c>
      <c r="AB29">
        <v>0</v>
      </c>
      <c r="AC29">
        <v>0</v>
      </c>
      <c r="AD29">
        <v>1</v>
      </c>
      <c r="AE29" t="s">
        <v>929</v>
      </c>
      <c r="AF29" t="s">
        <v>930</v>
      </c>
      <c r="AG29">
        <v>0</v>
      </c>
      <c r="AH29">
        <v>0</v>
      </c>
      <c r="AI29" t="s">
        <v>861</v>
      </c>
    </row>
    <row r="30" spans="1:35" x14ac:dyDescent="0.35">
      <c r="A30" s="18"/>
      <c r="B30" t="str">
        <f>IFERROR(IF(VLOOKUP(G30,'Werners Midrand List'!B:B,1,FALSE)&lt;&gt;"#N/A","Yes","No"),"No")</f>
        <v>No</v>
      </c>
      <c r="C30" t="str">
        <f>IFERROR(IF(VLOOKUP(G30,'Previous Quote - Before Migrate'!C:C,1,FALSE)&lt;&gt;"#N/A","Yes","No"),"No")</f>
        <v>No</v>
      </c>
      <c r="E30" t="str">
        <f t="shared" si="0"/>
        <v>No</v>
      </c>
      <c r="F30" s="19">
        <f>VLOOKUP(L30,'SA - VM Costs (USD)'!B:I,7,FALSE)</f>
        <v>55.991</v>
      </c>
      <c r="G30" t="s">
        <v>931</v>
      </c>
      <c r="H30" t="s">
        <v>27</v>
      </c>
      <c r="I30" t="s">
        <v>890</v>
      </c>
      <c r="J30" t="s">
        <v>914</v>
      </c>
      <c r="K30" t="s">
        <v>915</v>
      </c>
      <c r="L30" t="s">
        <v>932</v>
      </c>
      <c r="M30">
        <v>30.17</v>
      </c>
      <c r="O30">
        <v>0</v>
      </c>
      <c r="P30" t="s">
        <v>27</v>
      </c>
      <c r="Q30" t="s">
        <v>863</v>
      </c>
      <c r="R30">
        <v>1</v>
      </c>
      <c r="S30">
        <v>1024</v>
      </c>
      <c r="T30">
        <v>0</v>
      </c>
      <c r="U30">
        <v>0</v>
      </c>
      <c r="V30">
        <v>0</v>
      </c>
      <c r="W30" t="s">
        <v>21</v>
      </c>
      <c r="X30" t="s">
        <v>21</v>
      </c>
      <c r="Y30" t="s">
        <v>21</v>
      </c>
      <c r="Z30">
        <v>0</v>
      </c>
      <c r="AA30">
        <v>0</v>
      </c>
      <c r="AB30">
        <v>0</v>
      </c>
      <c r="AC30">
        <v>0</v>
      </c>
      <c r="AD30">
        <v>2</v>
      </c>
      <c r="AE30" t="s">
        <v>933</v>
      </c>
      <c r="AF30" t="s">
        <v>934</v>
      </c>
      <c r="AG30">
        <v>0</v>
      </c>
      <c r="AH30">
        <v>0</v>
      </c>
      <c r="AI30" t="s">
        <v>861</v>
      </c>
    </row>
    <row r="31" spans="1:35" x14ac:dyDescent="0.35">
      <c r="A31" s="18"/>
      <c r="B31" t="str">
        <f>IFERROR(IF(VLOOKUP(G31,'Werners Midrand List'!B:B,1,FALSE)&lt;&gt;"#N/A","Yes","No"),"No")</f>
        <v>No</v>
      </c>
      <c r="C31" t="str">
        <f>IFERROR(IF(VLOOKUP(G31,'Previous Quote - Before Migrate'!C:C,1,FALSE)&lt;&gt;"#N/A","Yes","No"),"No")</f>
        <v>No</v>
      </c>
      <c r="E31" t="str">
        <f t="shared" si="0"/>
        <v>No</v>
      </c>
      <c r="F31" s="19">
        <f>VLOOKUP(L31,'SA - VM Costs (USD)'!B:I,7,FALSE)</f>
        <v>92.71</v>
      </c>
      <c r="G31" t="s">
        <v>158</v>
      </c>
      <c r="H31" t="s">
        <v>27</v>
      </c>
      <c r="I31" t="s">
        <v>15</v>
      </c>
      <c r="J31" t="s">
        <v>854</v>
      </c>
      <c r="K31" t="s">
        <v>855</v>
      </c>
      <c r="L31" t="s">
        <v>877</v>
      </c>
      <c r="M31">
        <v>53</v>
      </c>
      <c r="O31">
        <v>0.88</v>
      </c>
      <c r="P31" t="s">
        <v>911</v>
      </c>
      <c r="Q31" t="s">
        <v>863</v>
      </c>
      <c r="R31">
        <v>4</v>
      </c>
      <c r="S31">
        <v>8064</v>
      </c>
      <c r="T31">
        <v>2</v>
      </c>
      <c r="U31">
        <v>0</v>
      </c>
      <c r="V31">
        <v>0</v>
      </c>
      <c r="W31" t="s">
        <v>21</v>
      </c>
      <c r="X31" t="s">
        <v>343</v>
      </c>
      <c r="Y31" t="s">
        <v>21</v>
      </c>
      <c r="Z31">
        <v>0</v>
      </c>
      <c r="AA31">
        <v>10</v>
      </c>
      <c r="AB31">
        <v>0</v>
      </c>
      <c r="AC31">
        <v>0.05</v>
      </c>
      <c r="AD31">
        <v>1</v>
      </c>
      <c r="AE31" t="s">
        <v>935</v>
      </c>
      <c r="AF31" t="s">
        <v>936</v>
      </c>
      <c r="AG31">
        <v>0</v>
      </c>
      <c r="AH31">
        <v>0</v>
      </c>
      <c r="AI31" t="s">
        <v>861</v>
      </c>
    </row>
    <row r="32" spans="1:35" x14ac:dyDescent="0.35">
      <c r="A32" s="18"/>
      <c r="B32" t="str">
        <f>IFERROR(IF(VLOOKUP(G32,'Werners Midrand List'!B:B,1,FALSE)&lt;&gt;"#N/A","Yes","No"),"No")</f>
        <v>No</v>
      </c>
      <c r="C32" t="str">
        <f>IFERROR(IF(VLOOKUP(G32,'Previous Quote - Before Migrate'!C:C,1,FALSE)&lt;&gt;"#N/A","Yes","No"),"No")</f>
        <v>No</v>
      </c>
      <c r="E32" t="str">
        <f t="shared" si="0"/>
        <v>No</v>
      </c>
      <c r="F32" s="19">
        <f>VLOOKUP(L32,'SA - VM Costs (USD)'!B:I,7,FALSE)</f>
        <v>166.44</v>
      </c>
      <c r="G32" t="s">
        <v>162</v>
      </c>
      <c r="H32" t="s">
        <v>27</v>
      </c>
      <c r="I32" t="s">
        <v>890</v>
      </c>
      <c r="J32" t="s">
        <v>914</v>
      </c>
      <c r="K32" t="s">
        <v>855</v>
      </c>
      <c r="L32" t="s">
        <v>901</v>
      </c>
      <c r="M32">
        <v>97.83</v>
      </c>
      <c r="O32">
        <v>0.44</v>
      </c>
      <c r="P32" t="s">
        <v>27</v>
      </c>
      <c r="Q32" t="s">
        <v>863</v>
      </c>
      <c r="R32">
        <v>4</v>
      </c>
      <c r="S32">
        <v>8192</v>
      </c>
      <c r="T32">
        <v>0</v>
      </c>
      <c r="U32">
        <v>0</v>
      </c>
      <c r="V32">
        <v>0</v>
      </c>
      <c r="W32" t="s">
        <v>21</v>
      </c>
      <c r="X32" t="s">
        <v>88</v>
      </c>
      <c r="Y32" t="s">
        <v>21</v>
      </c>
      <c r="Z32">
        <v>0</v>
      </c>
      <c r="AA32">
        <v>0</v>
      </c>
      <c r="AB32">
        <v>0</v>
      </c>
      <c r="AC32">
        <v>0</v>
      </c>
      <c r="AD32">
        <v>1</v>
      </c>
      <c r="AE32" t="s">
        <v>916</v>
      </c>
      <c r="AF32" t="s">
        <v>937</v>
      </c>
      <c r="AG32">
        <v>0</v>
      </c>
      <c r="AH32">
        <v>0</v>
      </c>
      <c r="AI32" t="s">
        <v>861</v>
      </c>
    </row>
    <row r="33" spans="1:35" x14ac:dyDescent="0.35">
      <c r="A33" s="18"/>
      <c r="B33" t="str">
        <f>IFERROR(IF(VLOOKUP(G33,'Werners Midrand List'!B:B,1,FALSE)&lt;&gt;"#N/A","Yes","No"),"No")</f>
        <v>No</v>
      </c>
      <c r="C33" t="str">
        <f>IFERROR(IF(VLOOKUP(G33,'Previous Quote - Before Migrate'!C:C,1,FALSE)&lt;&gt;"#N/A","Yes","No"),"No")</f>
        <v>No</v>
      </c>
      <c r="E33" t="str">
        <f t="shared" si="0"/>
        <v>No</v>
      </c>
      <c r="F33" s="19">
        <f>VLOOKUP(L33,'SA - VM Costs (USD)'!B:I,7,FALSE)</f>
        <v>166.44</v>
      </c>
      <c r="G33" t="s">
        <v>164</v>
      </c>
      <c r="H33" t="s">
        <v>27</v>
      </c>
      <c r="I33" t="s">
        <v>15</v>
      </c>
      <c r="J33" t="s">
        <v>854</v>
      </c>
      <c r="K33" t="s">
        <v>855</v>
      </c>
      <c r="L33" t="s">
        <v>901</v>
      </c>
      <c r="M33">
        <v>97.83</v>
      </c>
      <c r="O33">
        <v>0.44</v>
      </c>
      <c r="P33" t="s">
        <v>866</v>
      </c>
      <c r="Q33" t="s">
        <v>858</v>
      </c>
      <c r="R33">
        <v>4</v>
      </c>
      <c r="S33">
        <v>8096</v>
      </c>
      <c r="T33">
        <v>0</v>
      </c>
      <c r="U33">
        <v>0</v>
      </c>
      <c r="V33">
        <v>0</v>
      </c>
      <c r="W33" t="s">
        <v>21</v>
      </c>
      <c r="X33" t="s">
        <v>88</v>
      </c>
      <c r="Y33" t="s">
        <v>21</v>
      </c>
      <c r="Z33">
        <v>0</v>
      </c>
      <c r="AA33">
        <v>0</v>
      </c>
      <c r="AB33">
        <v>0</v>
      </c>
      <c r="AC33">
        <v>0</v>
      </c>
      <c r="AD33">
        <v>1</v>
      </c>
      <c r="AE33" t="s">
        <v>938</v>
      </c>
      <c r="AF33" t="s">
        <v>939</v>
      </c>
      <c r="AG33">
        <v>0</v>
      </c>
      <c r="AH33">
        <v>0</v>
      </c>
      <c r="AI33" t="s">
        <v>861</v>
      </c>
    </row>
    <row r="34" spans="1:35" x14ac:dyDescent="0.35">
      <c r="A34" s="18"/>
      <c r="B34" t="str">
        <f>IFERROR(IF(VLOOKUP(G34,'Werners Midrand List'!B:B,1,FALSE)&lt;&gt;"#N/A","Yes","No"),"No")</f>
        <v>No</v>
      </c>
      <c r="C34" t="str">
        <f>IFERROR(IF(VLOOKUP(G34,'Previous Quote - Before Migrate'!C:C,1,FALSE)&lt;&gt;"#N/A","Yes","No"),"No")</f>
        <v>No</v>
      </c>
      <c r="E34" t="str">
        <f t="shared" si="0"/>
        <v>No</v>
      </c>
      <c r="F34" s="19">
        <f>VLOOKUP(L34,'SA - VM Costs (USD)'!B:I,7,FALSE)</f>
        <v>166.44</v>
      </c>
      <c r="G34" t="s">
        <v>166</v>
      </c>
      <c r="H34" t="s">
        <v>27</v>
      </c>
      <c r="I34" t="s">
        <v>15</v>
      </c>
      <c r="J34" t="s">
        <v>854</v>
      </c>
      <c r="K34" t="s">
        <v>855</v>
      </c>
      <c r="L34" t="s">
        <v>901</v>
      </c>
      <c r="M34">
        <v>97.83</v>
      </c>
      <c r="O34">
        <v>0.44</v>
      </c>
      <c r="P34" t="s">
        <v>866</v>
      </c>
      <c r="Q34" t="s">
        <v>858</v>
      </c>
      <c r="R34">
        <v>4</v>
      </c>
      <c r="S34">
        <v>8096</v>
      </c>
      <c r="T34">
        <v>0</v>
      </c>
      <c r="U34">
        <v>0</v>
      </c>
      <c r="V34">
        <v>0</v>
      </c>
      <c r="W34" t="s">
        <v>21</v>
      </c>
      <c r="X34" t="s">
        <v>88</v>
      </c>
      <c r="Y34" t="s">
        <v>21</v>
      </c>
      <c r="Z34">
        <v>0</v>
      </c>
      <c r="AA34">
        <v>0</v>
      </c>
      <c r="AB34">
        <v>0</v>
      </c>
      <c r="AC34">
        <v>0</v>
      </c>
      <c r="AD34">
        <v>1</v>
      </c>
      <c r="AE34" t="s">
        <v>940</v>
      </c>
      <c r="AF34" t="s">
        <v>941</v>
      </c>
      <c r="AG34">
        <v>0</v>
      </c>
      <c r="AH34">
        <v>0</v>
      </c>
      <c r="AI34" t="s">
        <v>861</v>
      </c>
    </row>
    <row r="35" spans="1:35" x14ac:dyDescent="0.35">
      <c r="A35" s="18"/>
      <c r="B35" t="str">
        <f>IFERROR(IF(VLOOKUP(G35,'Werners Midrand List'!B:B,1,FALSE)&lt;&gt;"#N/A","Yes","No"),"No")</f>
        <v>Yes</v>
      </c>
      <c r="C35" t="str">
        <f>IFERROR(IF(VLOOKUP(G35,'Previous Quote - Before Migrate'!C:C,1,FALSE)&lt;&gt;"#N/A","Yes","No"),"No")</f>
        <v>Yes</v>
      </c>
      <c r="D35" t="s">
        <v>1712</v>
      </c>
      <c r="E35" t="str">
        <f t="shared" si="0"/>
        <v>No</v>
      </c>
      <c r="F35" s="19">
        <f>VLOOKUP(L35,'SA - VM Costs (USD)'!B:I,7,FALSE)</f>
        <v>92.71</v>
      </c>
      <c r="G35" t="s">
        <v>167</v>
      </c>
      <c r="H35" t="s">
        <v>27</v>
      </c>
      <c r="I35" t="s">
        <v>15</v>
      </c>
      <c r="J35" t="s">
        <v>854</v>
      </c>
      <c r="K35" t="s">
        <v>855</v>
      </c>
      <c r="L35" t="s">
        <v>877</v>
      </c>
      <c r="M35">
        <v>53</v>
      </c>
      <c r="N35">
        <f>VLOOKUP(L35,'SA - VM Costs (USD)'!B:J,8,FALSE)</f>
        <v>52.997999999999998</v>
      </c>
      <c r="O35">
        <v>37.049999999999997</v>
      </c>
      <c r="P35" t="s">
        <v>874</v>
      </c>
      <c r="Q35" t="s">
        <v>863</v>
      </c>
      <c r="R35">
        <v>2</v>
      </c>
      <c r="S35">
        <v>8192</v>
      </c>
      <c r="T35">
        <v>1.5</v>
      </c>
      <c r="U35">
        <v>0</v>
      </c>
      <c r="V35">
        <v>370</v>
      </c>
      <c r="W35" t="s">
        <v>343</v>
      </c>
      <c r="X35" t="s">
        <v>21</v>
      </c>
      <c r="Y35" t="s">
        <v>21</v>
      </c>
      <c r="Z35">
        <v>0</v>
      </c>
      <c r="AA35">
        <v>0</v>
      </c>
      <c r="AB35">
        <v>0</v>
      </c>
      <c r="AC35">
        <v>0</v>
      </c>
      <c r="AD35">
        <v>1</v>
      </c>
      <c r="AE35" t="s">
        <v>942</v>
      </c>
      <c r="AF35" t="s">
        <v>943</v>
      </c>
      <c r="AG35">
        <v>0</v>
      </c>
      <c r="AH35">
        <v>0</v>
      </c>
      <c r="AI35" t="s">
        <v>861</v>
      </c>
    </row>
    <row r="36" spans="1:35" x14ac:dyDescent="0.35">
      <c r="A36" s="18"/>
      <c r="B36" t="str">
        <f>IFERROR(IF(VLOOKUP(G36,'Werners Midrand List'!B:B,1,FALSE)&lt;&gt;"#N/A","Yes","No"),"No")</f>
        <v>No</v>
      </c>
      <c r="C36" t="str">
        <f>IFERROR(IF(VLOOKUP(G36,'Previous Quote - Before Migrate'!C:C,1,FALSE)&lt;&gt;"#N/A","Yes","No"),"No")</f>
        <v>Yes</v>
      </c>
      <c r="E36" t="str">
        <f t="shared" si="0"/>
        <v>No</v>
      </c>
      <c r="F36" s="19">
        <f>VLOOKUP(L36,'SA - VM Costs (USD)'!B:I,7,FALSE)</f>
        <v>83.22</v>
      </c>
      <c r="G36" t="s">
        <v>173</v>
      </c>
      <c r="H36" t="s">
        <v>27</v>
      </c>
      <c r="I36" t="s">
        <v>890</v>
      </c>
      <c r="J36" t="s">
        <v>914</v>
      </c>
      <c r="K36" t="s">
        <v>855</v>
      </c>
      <c r="L36" t="s">
        <v>869</v>
      </c>
      <c r="M36">
        <v>48.92</v>
      </c>
      <c r="O36">
        <v>7.89</v>
      </c>
      <c r="P36" t="s">
        <v>27</v>
      </c>
      <c r="Q36" t="s">
        <v>858</v>
      </c>
      <c r="R36">
        <v>2</v>
      </c>
      <c r="S36">
        <v>4096</v>
      </c>
      <c r="T36">
        <v>0</v>
      </c>
      <c r="U36">
        <v>0</v>
      </c>
      <c r="V36">
        <v>80</v>
      </c>
      <c r="W36" t="s">
        <v>88</v>
      </c>
      <c r="X36" t="s">
        <v>21</v>
      </c>
      <c r="Y36" t="s">
        <v>21</v>
      </c>
      <c r="Z36">
        <v>0</v>
      </c>
      <c r="AA36">
        <v>0</v>
      </c>
      <c r="AB36">
        <v>0</v>
      </c>
      <c r="AC36">
        <v>0</v>
      </c>
      <c r="AD36">
        <v>1</v>
      </c>
      <c r="AE36" t="s">
        <v>916</v>
      </c>
      <c r="AF36" t="s">
        <v>944</v>
      </c>
      <c r="AG36">
        <v>0</v>
      </c>
      <c r="AH36">
        <v>0</v>
      </c>
      <c r="AI36" t="s">
        <v>861</v>
      </c>
    </row>
    <row r="37" spans="1:35" x14ac:dyDescent="0.35">
      <c r="A37" s="18"/>
      <c r="B37" t="str">
        <f>IFERROR(IF(VLOOKUP(G37,'Werners Midrand List'!B:B,1,FALSE)&lt;&gt;"#N/A","Yes","No"),"No")</f>
        <v>No</v>
      </c>
      <c r="C37" t="str">
        <f>IFERROR(IF(VLOOKUP(G37,'Previous Quote - Before Migrate'!C:C,1,FALSE)&lt;&gt;"#N/A","Yes","No"),"No")</f>
        <v>No</v>
      </c>
      <c r="E37" t="str">
        <f t="shared" si="0"/>
        <v>No</v>
      </c>
      <c r="F37" s="19">
        <f>VLOOKUP(L37,'SA - VM Costs (USD)'!B:I,7,FALSE)</f>
        <v>332.88</v>
      </c>
      <c r="G37" t="s">
        <v>175</v>
      </c>
      <c r="H37" t="s">
        <v>27</v>
      </c>
      <c r="I37" t="s">
        <v>15</v>
      </c>
      <c r="J37" t="s">
        <v>854</v>
      </c>
      <c r="K37" t="s">
        <v>855</v>
      </c>
      <c r="L37" t="s">
        <v>945</v>
      </c>
      <c r="M37">
        <v>195.5</v>
      </c>
      <c r="O37">
        <v>0.88</v>
      </c>
      <c r="P37" t="s">
        <v>874</v>
      </c>
      <c r="Q37" t="s">
        <v>863</v>
      </c>
      <c r="R37">
        <v>8</v>
      </c>
      <c r="S37">
        <v>16384</v>
      </c>
      <c r="T37">
        <v>0</v>
      </c>
      <c r="U37">
        <v>0</v>
      </c>
      <c r="V37">
        <v>0</v>
      </c>
      <c r="W37" t="s">
        <v>21</v>
      </c>
      <c r="X37" t="s">
        <v>343</v>
      </c>
      <c r="Y37" t="s">
        <v>21</v>
      </c>
      <c r="Z37">
        <v>0</v>
      </c>
      <c r="AA37">
        <v>0</v>
      </c>
      <c r="AB37">
        <v>0</v>
      </c>
      <c r="AC37">
        <v>0</v>
      </c>
      <c r="AD37">
        <v>1</v>
      </c>
      <c r="AE37" t="s">
        <v>946</v>
      </c>
      <c r="AF37" t="s">
        <v>947</v>
      </c>
      <c r="AG37">
        <v>0</v>
      </c>
      <c r="AH37">
        <v>0</v>
      </c>
      <c r="AI37" t="s">
        <v>861</v>
      </c>
    </row>
    <row r="38" spans="1:35" x14ac:dyDescent="0.35">
      <c r="A38" s="18"/>
      <c r="B38" t="str">
        <f>IFERROR(IF(VLOOKUP(G38,'Werners Midrand List'!B:B,1,FALSE)&lt;&gt;"#N/A","Yes","No"),"No")</f>
        <v>No</v>
      </c>
      <c r="C38" t="str">
        <f>IFERROR(IF(VLOOKUP(G38,'Previous Quote - Before Migrate'!C:C,1,FALSE)&lt;&gt;"#N/A","Yes","No"),"No")</f>
        <v>No</v>
      </c>
      <c r="E38" t="str">
        <f t="shared" si="0"/>
        <v>No</v>
      </c>
      <c r="F38" s="19">
        <f>VLOOKUP(L38,'SA - VM Costs (USD)'!B:I,7,FALSE)</f>
        <v>185.42</v>
      </c>
      <c r="G38" t="s">
        <v>177</v>
      </c>
      <c r="H38" t="s">
        <v>27</v>
      </c>
      <c r="I38" t="s">
        <v>15</v>
      </c>
      <c r="J38" t="s">
        <v>854</v>
      </c>
      <c r="K38" t="s">
        <v>855</v>
      </c>
      <c r="L38" t="s">
        <v>921</v>
      </c>
      <c r="M38">
        <v>106.17</v>
      </c>
      <c r="O38">
        <v>0.44</v>
      </c>
      <c r="P38" t="s">
        <v>857</v>
      </c>
      <c r="Q38" t="s">
        <v>858</v>
      </c>
      <c r="R38">
        <v>4</v>
      </c>
      <c r="S38">
        <v>16384</v>
      </c>
      <c r="T38">
        <v>0</v>
      </c>
      <c r="U38">
        <v>0</v>
      </c>
      <c r="V38">
        <v>0</v>
      </c>
      <c r="W38" t="s">
        <v>21</v>
      </c>
      <c r="X38" t="s">
        <v>88</v>
      </c>
      <c r="Y38" t="s">
        <v>21</v>
      </c>
      <c r="Z38">
        <v>0</v>
      </c>
      <c r="AA38">
        <v>0</v>
      </c>
      <c r="AB38">
        <v>0</v>
      </c>
      <c r="AC38">
        <v>0</v>
      </c>
      <c r="AD38">
        <v>1</v>
      </c>
      <c r="AE38" t="s">
        <v>948</v>
      </c>
      <c r="AF38" t="s">
        <v>949</v>
      </c>
      <c r="AG38">
        <v>0.02</v>
      </c>
      <c r="AH38">
        <v>0</v>
      </c>
      <c r="AI38" t="s">
        <v>861</v>
      </c>
    </row>
    <row r="39" spans="1:35" x14ac:dyDescent="0.35">
      <c r="A39" s="18"/>
      <c r="B39" t="str">
        <f>IFERROR(IF(VLOOKUP(G39,'Werners Midrand List'!B:B,1,FALSE)&lt;&gt;"#N/A","Yes","No"),"No")</f>
        <v>No</v>
      </c>
      <c r="C39" t="str">
        <f>IFERROR(IF(VLOOKUP(G39,'Previous Quote - Before Migrate'!C:C,1,FALSE)&lt;&gt;"#N/A","Yes","No"),"No")</f>
        <v>No</v>
      </c>
      <c r="E39" t="str">
        <f t="shared" si="0"/>
        <v>No</v>
      </c>
      <c r="F39" s="19">
        <f>VLOOKUP(L39,'SA - VM Costs (USD)'!B:I,7,FALSE)</f>
        <v>245.28</v>
      </c>
      <c r="G39" t="s">
        <v>178</v>
      </c>
      <c r="H39" t="s">
        <v>27</v>
      </c>
      <c r="I39" t="s">
        <v>15</v>
      </c>
      <c r="J39" t="s">
        <v>854</v>
      </c>
      <c r="K39" t="s">
        <v>855</v>
      </c>
      <c r="L39" t="s">
        <v>928</v>
      </c>
      <c r="M39">
        <v>152.08000000000001</v>
      </c>
      <c r="O39">
        <v>0.44</v>
      </c>
      <c r="P39" t="s">
        <v>857</v>
      </c>
      <c r="Q39" t="s">
        <v>858</v>
      </c>
      <c r="R39">
        <v>4</v>
      </c>
      <c r="S39">
        <v>32768</v>
      </c>
      <c r="T39">
        <v>5</v>
      </c>
      <c r="U39">
        <v>0</v>
      </c>
      <c r="V39">
        <v>0</v>
      </c>
      <c r="W39" t="s">
        <v>21</v>
      </c>
      <c r="X39" t="s">
        <v>88</v>
      </c>
      <c r="Y39" t="s">
        <v>21</v>
      </c>
      <c r="Z39">
        <v>15</v>
      </c>
      <c r="AA39">
        <v>19</v>
      </c>
      <c r="AB39">
        <v>0.12</v>
      </c>
      <c r="AC39">
        <v>0.16</v>
      </c>
      <c r="AD39">
        <v>1</v>
      </c>
      <c r="AE39" t="s">
        <v>950</v>
      </c>
      <c r="AF39" t="s">
        <v>951</v>
      </c>
      <c r="AG39">
        <v>7.0000000000000007E-2</v>
      </c>
      <c r="AH39">
        <v>0.28000000000000003</v>
      </c>
      <c r="AI39" t="s">
        <v>861</v>
      </c>
    </row>
    <row r="40" spans="1:35" x14ac:dyDescent="0.35">
      <c r="A40" s="18"/>
      <c r="B40" t="str">
        <f>IFERROR(IF(VLOOKUP(G40,'Werners Midrand List'!B:B,1,FALSE)&lt;&gt;"#N/A","Yes","No"),"No")</f>
        <v>No</v>
      </c>
      <c r="C40" t="str">
        <f>IFERROR(IF(VLOOKUP(G40,'Previous Quote - Before Migrate'!C:C,1,FALSE)&lt;&gt;"#N/A","Yes","No"),"No")</f>
        <v>No</v>
      </c>
      <c r="E40" t="str">
        <f t="shared" si="0"/>
        <v>No</v>
      </c>
      <c r="F40" s="19">
        <f>VLOOKUP(L40,'SA - VM Costs (USD)'!B:I,7,FALSE)</f>
        <v>122.64</v>
      </c>
      <c r="G40" t="s">
        <v>182</v>
      </c>
      <c r="H40" t="s">
        <v>27</v>
      </c>
      <c r="I40" t="s">
        <v>15</v>
      </c>
      <c r="J40" t="s">
        <v>854</v>
      </c>
      <c r="K40" t="s">
        <v>855</v>
      </c>
      <c r="L40" t="s">
        <v>856</v>
      </c>
      <c r="M40">
        <v>76.08</v>
      </c>
      <c r="O40">
        <v>0.88</v>
      </c>
      <c r="P40" t="s">
        <v>866</v>
      </c>
      <c r="Q40" t="s">
        <v>858</v>
      </c>
      <c r="R40">
        <v>8</v>
      </c>
      <c r="S40">
        <v>16384</v>
      </c>
      <c r="T40">
        <v>0.5</v>
      </c>
      <c r="U40">
        <v>0</v>
      </c>
      <c r="V40">
        <v>0</v>
      </c>
      <c r="W40" t="s">
        <v>21</v>
      </c>
      <c r="X40" t="s">
        <v>343</v>
      </c>
      <c r="Y40" t="s">
        <v>21</v>
      </c>
      <c r="Z40">
        <v>0</v>
      </c>
      <c r="AA40">
        <v>0</v>
      </c>
      <c r="AB40">
        <v>0</v>
      </c>
      <c r="AC40">
        <v>0</v>
      </c>
      <c r="AD40">
        <v>1</v>
      </c>
      <c r="AE40" t="s">
        <v>952</v>
      </c>
      <c r="AF40" t="s">
        <v>953</v>
      </c>
      <c r="AG40">
        <v>0</v>
      </c>
      <c r="AH40">
        <v>0.01</v>
      </c>
      <c r="AI40" t="s">
        <v>861</v>
      </c>
    </row>
    <row r="41" spans="1:35" x14ac:dyDescent="0.35">
      <c r="A41" s="18"/>
      <c r="B41" t="str">
        <f>IFERROR(IF(VLOOKUP(G41,'Werners Midrand List'!B:B,1,FALSE)&lt;&gt;"#N/A","Yes","No"),"No")</f>
        <v>No</v>
      </c>
      <c r="C41" t="str">
        <f>IFERROR(IF(VLOOKUP(G41,'Previous Quote - Before Migrate'!C:C,1,FALSE)&lt;&gt;"#N/A","Yes","No"),"No")</f>
        <v>No</v>
      </c>
      <c r="E41" t="str">
        <f t="shared" si="0"/>
        <v>No</v>
      </c>
      <c r="F41" s="19">
        <f>VLOOKUP(L41,'SA - VM Costs (USD)'!B:I,7,FALSE)</f>
        <v>245.28</v>
      </c>
      <c r="G41" t="s">
        <v>184</v>
      </c>
      <c r="H41" t="s">
        <v>27</v>
      </c>
      <c r="I41" t="s">
        <v>15</v>
      </c>
      <c r="J41" t="s">
        <v>854</v>
      </c>
      <c r="K41" t="s">
        <v>855</v>
      </c>
      <c r="L41" t="s">
        <v>928</v>
      </c>
      <c r="M41">
        <v>152.08000000000001</v>
      </c>
      <c r="O41">
        <v>0.88</v>
      </c>
      <c r="P41" t="s">
        <v>857</v>
      </c>
      <c r="Q41" t="s">
        <v>858</v>
      </c>
      <c r="R41">
        <v>4</v>
      </c>
      <c r="S41">
        <v>32768</v>
      </c>
      <c r="T41">
        <v>0</v>
      </c>
      <c r="U41">
        <v>0</v>
      </c>
      <c r="V41">
        <v>0</v>
      </c>
      <c r="W41" t="s">
        <v>21</v>
      </c>
      <c r="X41" t="s">
        <v>343</v>
      </c>
      <c r="Y41" t="s">
        <v>21</v>
      </c>
      <c r="Z41">
        <v>0</v>
      </c>
      <c r="AA41">
        <v>0</v>
      </c>
      <c r="AB41">
        <v>0</v>
      </c>
      <c r="AC41">
        <v>0</v>
      </c>
      <c r="AD41">
        <v>1</v>
      </c>
      <c r="AE41" t="s">
        <v>954</v>
      </c>
      <c r="AF41" t="s">
        <v>955</v>
      </c>
      <c r="AG41">
        <v>0</v>
      </c>
      <c r="AH41">
        <v>0</v>
      </c>
      <c r="AI41" t="s">
        <v>861</v>
      </c>
    </row>
    <row r="42" spans="1:35" x14ac:dyDescent="0.35">
      <c r="A42" s="18"/>
      <c r="B42" t="str">
        <f>IFERROR(IF(VLOOKUP(G42,'Werners Midrand List'!B:B,1,FALSE)&lt;&gt;"#N/A","Yes","No"),"No")</f>
        <v>No</v>
      </c>
      <c r="C42" t="str">
        <f>IFERROR(IF(VLOOKUP(G42,'Previous Quote - Before Migrate'!C:C,1,FALSE)&lt;&gt;"#N/A","Yes","No"),"No")</f>
        <v>Yes</v>
      </c>
      <c r="E42" t="str">
        <f t="shared" si="0"/>
        <v>No</v>
      </c>
      <c r="F42" s="19">
        <f>VLOOKUP(L42,'SA - VM Costs (USD)'!B:I,7,FALSE)</f>
        <v>83.22</v>
      </c>
      <c r="G42" t="s">
        <v>186</v>
      </c>
      <c r="H42" t="s">
        <v>27</v>
      </c>
      <c r="I42" t="s">
        <v>890</v>
      </c>
      <c r="J42" t="s">
        <v>914</v>
      </c>
      <c r="K42" t="s">
        <v>915</v>
      </c>
      <c r="L42" t="s">
        <v>869</v>
      </c>
      <c r="M42">
        <v>48.92</v>
      </c>
      <c r="O42">
        <v>2.06</v>
      </c>
      <c r="P42" t="s">
        <v>27</v>
      </c>
      <c r="Q42" t="s">
        <v>858</v>
      </c>
      <c r="R42">
        <v>1</v>
      </c>
      <c r="S42">
        <v>4096</v>
      </c>
      <c r="T42">
        <v>0</v>
      </c>
      <c r="U42">
        <v>0</v>
      </c>
      <c r="V42">
        <v>20</v>
      </c>
      <c r="W42" t="s">
        <v>88</v>
      </c>
      <c r="X42" t="s">
        <v>21</v>
      </c>
      <c r="Y42" t="s">
        <v>21</v>
      </c>
      <c r="Z42">
        <v>0</v>
      </c>
      <c r="AA42">
        <v>0</v>
      </c>
      <c r="AB42">
        <v>0</v>
      </c>
      <c r="AC42">
        <v>0</v>
      </c>
      <c r="AD42">
        <v>1</v>
      </c>
      <c r="AE42" t="s">
        <v>916</v>
      </c>
      <c r="AF42" t="s">
        <v>956</v>
      </c>
      <c r="AG42">
        <v>0</v>
      </c>
      <c r="AH42">
        <v>0</v>
      </c>
      <c r="AI42" t="s">
        <v>861</v>
      </c>
    </row>
    <row r="43" spans="1:35" x14ac:dyDescent="0.35">
      <c r="A43" s="18"/>
      <c r="B43" t="str">
        <f>IFERROR(IF(VLOOKUP(G43,'Werners Midrand List'!B:B,1,FALSE)&lt;&gt;"#N/A","Yes","No"),"No")</f>
        <v>No</v>
      </c>
      <c r="C43" t="str">
        <f>IFERROR(IF(VLOOKUP(G43,'Previous Quote - Before Migrate'!C:C,1,FALSE)&lt;&gt;"#N/A","Yes","No"),"No")</f>
        <v>No</v>
      </c>
      <c r="E43" t="str">
        <f t="shared" si="0"/>
        <v>No</v>
      </c>
      <c r="F43" s="19">
        <f>VLOOKUP(L43,'SA - VM Costs (USD)'!B:I,7,FALSE)</f>
        <v>122.64</v>
      </c>
      <c r="G43" t="s">
        <v>188</v>
      </c>
      <c r="H43" t="s">
        <v>27</v>
      </c>
      <c r="I43" t="s">
        <v>15</v>
      </c>
      <c r="J43" t="s">
        <v>854</v>
      </c>
      <c r="K43" t="s">
        <v>855</v>
      </c>
      <c r="L43" t="s">
        <v>856</v>
      </c>
      <c r="M43">
        <v>76.08</v>
      </c>
      <c r="O43">
        <v>0.44</v>
      </c>
      <c r="P43" t="s">
        <v>906</v>
      </c>
      <c r="Q43" t="s">
        <v>858</v>
      </c>
      <c r="R43">
        <v>8</v>
      </c>
      <c r="S43">
        <v>12288</v>
      </c>
      <c r="T43">
        <v>0.12</v>
      </c>
      <c r="U43">
        <v>0</v>
      </c>
      <c r="V43">
        <v>0</v>
      </c>
      <c r="W43" t="s">
        <v>21</v>
      </c>
      <c r="X43" t="s">
        <v>88</v>
      </c>
      <c r="Y43" t="s">
        <v>21</v>
      </c>
      <c r="Z43">
        <v>0</v>
      </c>
      <c r="AA43">
        <v>0</v>
      </c>
      <c r="AB43">
        <v>0</v>
      </c>
      <c r="AC43">
        <v>0</v>
      </c>
      <c r="AD43">
        <v>1</v>
      </c>
      <c r="AE43" t="s">
        <v>957</v>
      </c>
      <c r="AF43" t="s">
        <v>958</v>
      </c>
      <c r="AG43">
        <v>0.01</v>
      </c>
      <c r="AH43">
        <v>0</v>
      </c>
      <c r="AI43" t="s">
        <v>861</v>
      </c>
    </row>
    <row r="44" spans="1:35" x14ac:dyDescent="0.35">
      <c r="A44" s="18"/>
      <c r="B44" t="str">
        <f>IFERROR(IF(VLOOKUP(G44,'Werners Midrand List'!B:B,1,FALSE)&lt;&gt;"#N/A","Yes","No"),"No")</f>
        <v>No</v>
      </c>
      <c r="C44" t="str">
        <f>IFERROR(IF(VLOOKUP(G44,'Previous Quote - Before Migrate'!C:C,1,FALSE)&lt;&gt;"#N/A","Yes","No"),"No")</f>
        <v>No</v>
      </c>
      <c r="E44" t="str">
        <f t="shared" si="0"/>
        <v>No</v>
      </c>
      <c r="F44" s="19">
        <f>VLOOKUP(L44,'SA - VM Costs (USD)'!B:I,7,FALSE)</f>
        <v>166.44</v>
      </c>
      <c r="G44" t="s">
        <v>189</v>
      </c>
      <c r="H44" t="s">
        <v>27</v>
      </c>
      <c r="I44" t="s">
        <v>15</v>
      </c>
      <c r="J44" t="s">
        <v>854</v>
      </c>
      <c r="K44" t="s">
        <v>855</v>
      </c>
      <c r="L44" t="s">
        <v>901</v>
      </c>
      <c r="M44">
        <v>97.83</v>
      </c>
      <c r="O44">
        <v>0.44</v>
      </c>
      <c r="P44" t="s">
        <v>857</v>
      </c>
      <c r="Q44" t="s">
        <v>863</v>
      </c>
      <c r="R44">
        <v>4</v>
      </c>
      <c r="S44">
        <v>8192</v>
      </c>
      <c r="T44">
        <v>0</v>
      </c>
      <c r="U44">
        <v>0</v>
      </c>
      <c r="V44">
        <v>0</v>
      </c>
      <c r="W44" t="s">
        <v>21</v>
      </c>
      <c r="X44" t="s">
        <v>88</v>
      </c>
      <c r="Y44" t="s">
        <v>21</v>
      </c>
      <c r="Z44">
        <v>0</v>
      </c>
      <c r="AA44">
        <v>11</v>
      </c>
      <c r="AB44">
        <v>0</v>
      </c>
      <c r="AC44">
        <v>0.17</v>
      </c>
      <c r="AD44">
        <v>1</v>
      </c>
      <c r="AE44" t="s">
        <v>959</v>
      </c>
      <c r="AF44" t="s">
        <v>960</v>
      </c>
      <c r="AG44">
        <v>0.06</v>
      </c>
      <c r="AH44">
        <v>0.02</v>
      </c>
      <c r="AI44" t="s">
        <v>861</v>
      </c>
    </row>
    <row r="45" spans="1:35" x14ac:dyDescent="0.35">
      <c r="B45" t="str">
        <f>IFERROR(IF(VLOOKUP(G45,'Werners Midrand List'!B:B,1,FALSE)&lt;&gt;"#N/A","Yes","No"),"No")</f>
        <v>No</v>
      </c>
      <c r="C45" t="str">
        <f>IFERROR(IF(VLOOKUP(G45,'Previous Quote - Before Migrate'!C:C,1,FALSE)&lt;&gt;"#N/A","Yes","No"),"No")</f>
        <v>Yes</v>
      </c>
      <c r="E45" t="str">
        <f t="shared" si="0"/>
        <v>No</v>
      </c>
      <c r="F45" s="19">
        <f>VLOOKUP(L45,'SA - VM Costs (USD)'!B:I,7,FALSE)</f>
        <v>83.22</v>
      </c>
      <c r="G45" t="s">
        <v>190</v>
      </c>
      <c r="H45" t="s">
        <v>27</v>
      </c>
      <c r="I45" t="s">
        <v>15</v>
      </c>
      <c r="J45" t="s">
        <v>854</v>
      </c>
      <c r="K45" t="s">
        <v>855</v>
      </c>
      <c r="L45" t="s">
        <v>869</v>
      </c>
      <c r="M45">
        <v>48.92</v>
      </c>
      <c r="O45">
        <v>7.89</v>
      </c>
      <c r="P45" t="s">
        <v>961</v>
      </c>
      <c r="Q45" t="s">
        <v>863</v>
      </c>
      <c r="R45">
        <v>4</v>
      </c>
      <c r="S45">
        <v>4096</v>
      </c>
      <c r="T45">
        <v>18.25</v>
      </c>
      <c r="U45">
        <v>0</v>
      </c>
      <c r="V45">
        <v>80</v>
      </c>
      <c r="W45" t="s">
        <v>88</v>
      </c>
      <c r="X45" t="s">
        <v>21</v>
      </c>
      <c r="Y45" t="s">
        <v>21</v>
      </c>
      <c r="Z45">
        <v>0</v>
      </c>
      <c r="AA45">
        <v>0</v>
      </c>
      <c r="AB45">
        <v>0</v>
      </c>
      <c r="AC45">
        <v>0</v>
      </c>
      <c r="AD45">
        <v>1</v>
      </c>
      <c r="AE45" t="s">
        <v>962</v>
      </c>
      <c r="AF45" t="s">
        <v>963</v>
      </c>
      <c r="AG45">
        <v>0</v>
      </c>
      <c r="AH45">
        <v>0</v>
      </c>
      <c r="AI45" t="s">
        <v>861</v>
      </c>
    </row>
    <row r="46" spans="1:35" x14ac:dyDescent="0.35">
      <c r="B46" t="str">
        <f>IFERROR(IF(VLOOKUP(G46,'Werners Midrand List'!B:B,1,FALSE)&lt;&gt;"#N/A","Yes","No"),"No")</f>
        <v>No</v>
      </c>
      <c r="C46" t="str">
        <f>IFERROR(IF(VLOOKUP(G46,'Previous Quote - Before Migrate'!C:C,1,FALSE)&lt;&gt;"#N/A","Yes","No"),"No")</f>
        <v>No</v>
      </c>
      <c r="E46" t="str">
        <f t="shared" si="0"/>
        <v>No</v>
      </c>
      <c r="F46" s="19">
        <f>VLOOKUP(L46,'SA - VM Costs (USD)'!B:I,7,FALSE)</f>
        <v>245.28</v>
      </c>
      <c r="G46" t="s">
        <v>192</v>
      </c>
      <c r="H46" t="s">
        <v>27</v>
      </c>
      <c r="I46" t="s">
        <v>15</v>
      </c>
      <c r="J46" t="s">
        <v>854</v>
      </c>
      <c r="K46" t="s">
        <v>855</v>
      </c>
      <c r="L46" t="s">
        <v>928</v>
      </c>
      <c r="M46">
        <v>152.08000000000001</v>
      </c>
      <c r="O46">
        <v>0.88</v>
      </c>
      <c r="P46" t="s">
        <v>866</v>
      </c>
      <c r="Q46" t="s">
        <v>858</v>
      </c>
      <c r="R46">
        <v>16</v>
      </c>
      <c r="S46">
        <v>28672</v>
      </c>
      <c r="T46">
        <v>15.25</v>
      </c>
      <c r="U46">
        <v>0</v>
      </c>
      <c r="V46">
        <v>0</v>
      </c>
      <c r="W46" t="s">
        <v>21</v>
      </c>
      <c r="X46" t="s">
        <v>343</v>
      </c>
      <c r="Y46" t="s">
        <v>21</v>
      </c>
      <c r="Z46">
        <v>0</v>
      </c>
      <c r="AA46">
        <v>3</v>
      </c>
      <c r="AB46">
        <v>0</v>
      </c>
      <c r="AC46">
        <v>0.06</v>
      </c>
      <c r="AD46">
        <v>1</v>
      </c>
      <c r="AE46" t="s">
        <v>964</v>
      </c>
      <c r="AF46" t="s">
        <v>965</v>
      </c>
      <c r="AG46">
        <v>4.3499999999999996</v>
      </c>
      <c r="AH46">
        <v>0.65</v>
      </c>
      <c r="AI46" t="s">
        <v>861</v>
      </c>
    </row>
    <row r="47" spans="1:35" x14ac:dyDescent="0.35">
      <c r="B47" t="str">
        <f>IFERROR(IF(VLOOKUP(G47,'Werners Midrand List'!B:B,1,FALSE)&lt;&gt;"#N/A","Yes","No"),"No")</f>
        <v>No</v>
      </c>
      <c r="C47" t="str">
        <f>IFERROR(IF(VLOOKUP(G47,'Previous Quote - Before Migrate'!C:C,1,FALSE)&lt;&gt;"#N/A","Yes","No"),"No")</f>
        <v>No</v>
      </c>
      <c r="E47" t="str">
        <f t="shared" si="0"/>
        <v>No</v>
      </c>
      <c r="F47" s="19">
        <f>VLOOKUP(L47,'SA - VM Costs (USD)'!B:I,7,FALSE)</f>
        <v>122.64</v>
      </c>
      <c r="G47" t="s">
        <v>195</v>
      </c>
      <c r="H47" t="s">
        <v>27</v>
      </c>
      <c r="I47" t="s">
        <v>15</v>
      </c>
      <c r="J47" t="s">
        <v>854</v>
      </c>
      <c r="K47" t="s">
        <v>855</v>
      </c>
      <c r="L47" t="s">
        <v>856</v>
      </c>
      <c r="M47">
        <v>76.08</v>
      </c>
      <c r="O47">
        <v>0.88</v>
      </c>
      <c r="P47" t="s">
        <v>857</v>
      </c>
      <c r="Q47" t="s">
        <v>858</v>
      </c>
      <c r="R47">
        <v>4</v>
      </c>
      <c r="S47">
        <v>16384</v>
      </c>
      <c r="T47">
        <v>0.75</v>
      </c>
      <c r="U47">
        <v>0</v>
      </c>
      <c r="V47">
        <v>0</v>
      </c>
      <c r="W47" t="s">
        <v>21</v>
      </c>
      <c r="X47" t="s">
        <v>343</v>
      </c>
      <c r="Y47" t="s">
        <v>21</v>
      </c>
      <c r="Z47">
        <v>0</v>
      </c>
      <c r="AA47">
        <v>0</v>
      </c>
      <c r="AB47">
        <v>0</v>
      </c>
      <c r="AC47">
        <v>0</v>
      </c>
      <c r="AD47">
        <v>1</v>
      </c>
      <c r="AE47" t="s">
        <v>966</v>
      </c>
      <c r="AF47" t="s">
        <v>967</v>
      </c>
      <c r="AG47">
        <v>0</v>
      </c>
      <c r="AH47">
        <v>0</v>
      </c>
      <c r="AI47" t="s">
        <v>861</v>
      </c>
    </row>
    <row r="48" spans="1:35" x14ac:dyDescent="0.35">
      <c r="B48" t="str">
        <f>IFERROR(IF(VLOOKUP(G48,'Werners Midrand List'!B:B,1,FALSE)&lt;&gt;"#N/A","Yes","No"),"No")</f>
        <v>No</v>
      </c>
      <c r="C48" t="str">
        <f>IFERROR(IF(VLOOKUP(G48,'Previous Quote - Before Migrate'!C:C,1,FALSE)&lt;&gt;"#N/A","Yes","No"),"No")</f>
        <v>No</v>
      </c>
      <c r="E48" t="str">
        <f t="shared" si="0"/>
        <v>No</v>
      </c>
      <c r="F48" s="19">
        <f>VLOOKUP(L48,'SA - VM Costs (USD)'!B:I,7,FALSE)</f>
        <v>332.88</v>
      </c>
      <c r="G48" t="s">
        <v>197</v>
      </c>
      <c r="H48" t="s">
        <v>27</v>
      </c>
      <c r="I48" t="s">
        <v>15</v>
      </c>
      <c r="J48" t="s">
        <v>854</v>
      </c>
      <c r="K48" t="s">
        <v>855</v>
      </c>
      <c r="L48" t="s">
        <v>945</v>
      </c>
      <c r="M48">
        <v>195.5</v>
      </c>
      <c r="O48">
        <v>0.44</v>
      </c>
      <c r="P48" t="s">
        <v>857</v>
      </c>
      <c r="Q48" t="s">
        <v>858</v>
      </c>
      <c r="R48">
        <v>8</v>
      </c>
      <c r="S48">
        <v>4096</v>
      </c>
      <c r="T48">
        <v>0</v>
      </c>
      <c r="U48">
        <v>0</v>
      </c>
      <c r="V48">
        <v>0</v>
      </c>
      <c r="W48" t="s">
        <v>21</v>
      </c>
      <c r="X48" t="s">
        <v>88</v>
      </c>
      <c r="Y48" t="s">
        <v>21</v>
      </c>
      <c r="Z48">
        <v>0</v>
      </c>
      <c r="AA48">
        <v>0</v>
      </c>
      <c r="AB48">
        <v>0</v>
      </c>
      <c r="AC48">
        <v>0</v>
      </c>
      <c r="AD48">
        <v>3</v>
      </c>
      <c r="AE48" t="s">
        <v>968</v>
      </c>
      <c r="AF48" t="s">
        <v>969</v>
      </c>
      <c r="AG48">
        <v>0.01</v>
      </c>
      <c r="AH48">
        <v>0</v>
      </c>
      <c r="AI48" t="s">
        <v>861</v>
      </c>
    </row>
    <row r="49" spans="2:35" x14ac:dyDescent="0.35">
      <c r="B49" t="str">
        <f>IFERROR(IF(VLOOKUP(G49,'Werners Midrand List'!B:B,1,FALSE)&lt;&gt;"#N/A","Yes","No"),"No")</f>
        <v>No</v>
      </c>
      <c r="C49" t="str">
        <f>IFERROR(IF(VLOOKUP(G49,'Previous Quote - Before Migrate'!C:C,1,FALSE)&lt;&gt;"#N/A","Yes","No"),"No")</f>
        <v>No</v>
      </c>
      <c r="E49" t="str">
        <f t="shared" si="0"/>
        <v>No</v>
      </c>
      <c r="F49" s="19">
        <f>VLOOKUP(L49,'SA - VM Costs (USD)'!B:I,7,FALSE)</f>
        <v>122.64</v>
      </c>
      <c r="G49" t="s">
        <v>198</v>
      </c>
      <c r="H49" t="s">
        <v>27</v>
      </c>
      <c r="I49" t="s">
        <v>15</v>
      </c>
      <c r="J49" t="s">
        <v>854</v>
      </c>
      <c r="K49" t="s">
        <v>855</v>
      </c>
      <c r="L49" t="s">
        <v>856</v>
      </c>
      <c r="M49">
        <v>76.08</v>
      </c>
      <c r="O49">
        <v>0.88</v>
      </c>
      <c r="P49" t="s">
        <v>866</v>
      </c>
      <c r="Q49" t="s">
        <v>858</v>
      </c>
      <c r="R49">
        <v>4</v>
      </c>
      <c r="S49">
        <v>10240</v>
      </c>
      <c r="T49">
        <v>2</v>
      </c>
      <c r="U49">
        <v>0</v>
      </c>
      <c r="V49">
        <v>0</v>
      </c>
      <c r="W49" t="s">
        <v>21</v>
      </c>
      <c r="X49" t="s">
        <v>343</v>
      </c>
      <c r="Y49" t="s">
        <v>21</v>
      </c>
      <c r="Z49">
        <v>0</v>
      </c>
      <c r="AA49">
        <v>0</v>
      </c>
      <c r="AB49">
        <v>0</v>
      </c>
      <c r="AC49">
        <v>0</v>
      </c>
      <c r="AD49">
        <v>1</v>
      </c>
      <c r="AE49" t="s">
        <v>970</v>
      </c>
      <c r="AF49" t="s">
        <v>971</v>
      </c>
      <c r="AG49">
        <v>0.01</v>
      </c>
      <c r="AH49">
        <v>0</v>
      </c>
      <c r="AI49" t="s">
        <v>861</v>
      </c>
    </row>
    <row r="50" spans="2:35" x14ac:dyDescent="0.35">
      <c r="B50" t="str">
        <f>IFERROR(IF(VLOOKUP(G50,'Werners Midrand List'!B:B,1,FALSE)&lt;&gt;"#N/A","Yes","No"),"No")</f>
        <v>Yes</v>
      </c>
      <c r="C50" t="str">
        <f>IFERROR(IF(VLOOKUP(G50,'Previous Quote - Before Migrate'!C:C,1,FALSE)&lt;&gt;"#N/A","Yes","No"),"No")</f>
        <v>Yes</v>
      </c>
      <c r="D50" t="s">
        <v>1712</v>
      </c>
      <c r="E50" t="str">
        <f t="shared" si="0"/>
        <v>No</v>
      </c>
      <c r="F50" s="19">
        <f>VLOOKUP(L50,'SA - VM Costs (USD)'!B:I,7,FALSE)</f>
        <v>185.42</v>
      </c>
      <c r="G50" t="s">
        <v>200</v>
      </c>
      <c r="H50" t="s">
        <v>27</v>
      </c>
      <c r="I50" t="s">
        <v>15</v>
      </c>
      <c r="J50" t="s">
        <v>854</v>
      </c>
      <c r="K50" t="s">
        <v>855</v>
      </c>
      <c r="L50" t="s">
        <v>921</v>
      </c>
      <c r="M50">
        <v>106.17</v>
      </c>
      <c r="N50">
        <f>VLOOKUP(L50,'SA - VM Costs (USD)'!B:J,8,FALSE)</f>
        <v>106.1639</v>
      </c>
      <c r="O50">
        <v>608.20000000000005</v>
      </c>
      <c r="P50" t="s">
        <v>911</v>
      </c>
      <c r="Q50" t="s">
        <v>863</v>
      </c>
      <c r="R50">
        <v>4</v>
      </c>
      <c r="S50">
        <v>16384</v>
      </c>
      <c r="T50">
        <v>32.75</v>
      </c>
      <c r="U50">
        <v>0</v>
      </c>
      <c r="V50">
        <v>8659</v>
      </c>
      <c r="W50" t="s">
        <v>68</v>
      </c>
      <c r="X50" t="s">
        <v>21</v>
      </c>
      <c r="Y50" t="s">
        <v>21</v>
      </c>
      <c r="Z50">
        <v>480</v>
      </c>
      <c r="AA50">
        <v>0</v>
      </c>
      <c r="AB50">
        <v>3.94</v>
      </c>
      <c r="AC50">
        <v>0</v>
      </c>
      <c r="AD50">
        <v>1</v>
      </c>
      <c r="AE50" t="s">
        <v>972</v>
      </c>
      <c r="AF50" t="s">
        <v>973</v>
      </c>
      <c r="AG50">
        <v>0.09</v>
      </c>
      <c r="AH50">
        <v>0.79</v>
      </c>
      <c r="AI50" t="s">
        <v>861</v>
      </c>
    </row>
    <row r="51" spans="2:35" x14ac:dyDescent="0.35">
      <c r="B51" t="str">
        <f>IFERROR(IF(VLOOKUP(G51,'Werners Midrand List'!B:B,1,FALSE)&lt;&gt;"#N/A","Yes","No"),"No")</f>
        <v>No</v>
      </c>
      <c r="C51" t="str">
        <f>IFERROR(IF(VLOOKUP(G51,'Previous Quote - Before Migrate'!C:C,1,FALSE)&lt;&gt;"#N/A","Yes","No"),"No")</f>
        <v>No</v>
      </c>
      <c r="E51" t="str">
        <f t="shared" si="0"/>
        <v>No</v>
      </c>
      <c r="F51" s="19">
        <f>VLOOKUP(L51,'SA - VM Costs (USD)'!B:I,7,FALSE)</f>
        <v>122.64</v>
      </c>
      <c r="G51" t="s">
        <v>218</v>
      </c>
      <c r="H51" t="s">
        <v>27</v>
      </c>
      <c r="I51" t="s">
        <v>15</v>
      </c>
      <c r="J51" t="s">
        <v>854</v>
      </c>
      <c r="K51" t="s">
        <v>855</v>
      </c>
      <c r="L51" t="s">
        <v>856</v>
      </c>
      <c r="M51">
        <v>76.08</v>
      </c>
      <c r="O51">
        <v>0.44</v>
      </c>
      <c r="P51" t="s">
        <v>857</v>
      </c>
      <c r="Q51" t="s">
        <v>858</v>
      </c>
      <c r="R51">
        <v>4</v>
      </c>
      <c r="S51">
        <v>16000</v>
      </c>
      <c r="T51">
        <v>8</v>
      </c>
      <c r="U51">
        <v>0</v>
      </c>
      <c r="V51">
        <v>0</v>
      </c>
      <c r="W51" t="s">
        <v>21</v>
      </c>
      <c r="X51" t="s">
        <v>88</v>
      </c>
      <c r="Y51" t="s">
        <v>21</v>
      </c>
      <c r="Z51">
        <v>0</v>
      </c>
      <c r="AA51">
        <v>0</v>
      </c>
      <c r="AB51">
        <v>0</v>
      </c>
      <c r="AC51">
        <v>0</v>
      </c>
      <c r="AD51">
        <v>1</v>
      </c>
      <c r="AE51" t="s">
        <v>974</v>
      </c>
      <c r="AF51" t="s">
        <v>975</v>
      </c>
      <c r="AG51">
        <v>0</v>
      </c>
      <c r="AH51">
        <v>0</v>
      </c>
      <c r="AI51" t="s">
        <v>861</v>
      </c>
    </row>
    <row r="52" spans="2:35" x14ac:dyDescent="0.35">
      <c r="B52" t="str">
        <f>IFERROR(IF(VLOOKUP(G52,'Werners Midrand List'!B:B,1,FALSE)&lt;&gt;"#N/A","Yes","No"),"No")</f>
        <v>No</v>
      </c>
      <c r="C52" t="str">
        <f>IFERROR(IF(VLOOKUP(G52,'Previous Quote - Before Migrate'!C:C,1,FALSE)&lt;&gt;"#N/A","Yes","No"),"No")</f>
        <v>No</v>
      </c>
      <c r="E52" t="str">
        <f t="shared" si="0"/>
        <v>No</v>
      </c>
      <c r="F52" s="19">
        <f>VLOOKUP(L52,'SA - VM Costs (USD)'!B:I,7,FALSE)</f>
        <v>981.12</v>
      </c>
      <c r="G52" t="s">
        <v>220</v>
      </c>
      <c r="H52" t="s">
        <v>27</v>
      </c>
      <c r="I52" t="s">
        <v>15</v>
      </c>
      <c r="J52" t="s">
        <v>854</v>
      </c>
      <c r="K52" t="s">
        <v>855</v>
      </c>
      <c r="L52" t="s">
        <v>862</v>
      </c>
      <c r="M52">
        <v>608.91999999999996</v>
      </c>
      <c r="O52">
        <v>91.38</v>
      </c>
      <c r="P52" t="s">
        <v>866</v>
      </c>
      <c r="Q52" t="s">
        <v>858</v>
      </c>
      <c r="R52">
        <v>16</v>
      </c>
      <c r="S52">
        <v>96384</v>
      </c>
      <c r="T52">
        <v>18.38</v>
      </c>
      <c r="U52">
        <v>0</v>
      </c>
      <c r="V52">
        <v>0</v>
      </c>
      <c r="W52" t="s">
        <v>21</v>
      </c>
      <c r="X52" t="s">
        <v>381</v>
      </c>
      <c r="Y52" t="s">
        <v>88</v>
      </c>
      <c r="Z52">
        <v>14</v>
      </c>
      <c r="AA52">
        <v>1242</v>
      </c>
      <c r="AB52">
        <v>0.08</v>
      </c>
      <c r="AC52">
        <v>10.36</v>
      </c>
      <c r="AD52">
        <v>1</v>
      </c>
      <c r="AE52" t="s">
        <v>976</v>
      </c>
      <c r="AF52" t="s">
        <v>977</v>
      </c>
      <c r="AG52">
        <v>0.04</v>
      </c>
      <c r="AH52">
        <v>0.03</v>
      </c>
      <c r="AI52" t="s">
        <v>861</v>
      </c>
    </row>
    <row r="53" spans="2:35" x14ac:dyDescent="0.35">
      <c r="B53" t="str">
        <f>IFERROR(IF(VLOOKUP(G53,'Werners Midrand List'!B:B,1,FALSE)&lt;&gt;"#N/A","Yes","No"),"No")</f>
        <v>No</v>
      </c>
      <c r="C53" t="str">
        <f>IFERROR(IF(VLOOKUP(G53,'Previous Quote - Before Migrate'!C:C,1,FALSE)&lt;&gt;"#N/A","Yes","No"),"No")</f>
        <v>No</v>
      </c>
      <c r="E53" t="str">
        <f t="shared" si="0"/>
        <v>No</v>
      </c>
      <c r="F53" s="19">
        <f>VLOOKUP(L53,'SA - VM Costs (USD)'!B:I,7,FALSE)</f>
        <v>245.28</v>
      </c>
      <c r="G53" t="s">
        <v>232</v>
      </c>
      <c r="H53" t="s">
        <v>27</v>
      </c>
      <c r="I53" t="s">
        <v>15</v>
      </c>
      <c r="J53" t="s">
        <v>854</v>
      </c>
      <c r="K53" t="s">
        <v>855</v>
      </c>
      <c r="L53" t="s">
        <v>928</v>
      </c>
      <c r="M53">
        <v>152.08000000000001</v>
      </c>
      <c r="O53">
        <v>0.88</v>
      </c>
      <c r="P53" t="s">
        <v>857</v>
      </c>
      <c r="Q53" t="s">
        <v>858</v>
      </c>
      <c r="R53">
        <v>4</v>
      </c>
      <c r="S53">
        <v>32768</v>
      </c>
      <c r="T53">
        <v>0</v>
      </c>
      <c r="U53">
        <v>0</v>
      </c>
      <c r="V53">
        <v>0</v>
      </c>
      <c r="W53" t="s">
        <v>21</v>
      </c>
      <c r="X53" t="s">
        <v>343</v>
      </c>
      <c r="Y53" t="s">
        <v>21</v>
      </c>
      <c r="Z53">
        <v>0</v>
      </c>
      <c r="AA53">
        <v>0</v>
      </c>
      <c r="AB53">
        <v>0</v>
      </c>
      <c r="AC53">
        <v>0</v>
      </c>
      <c r="AD53">
        <v>1</v>
      </c>
      <c r="AE53" t="s">
        <v>978</v>
      </c>
      <c r="AF53" t="s">
        <v>979</v>
      </c>
      <c r="AG53">
        <v>0.01</v>
      </c>
      <c r="AH53">
        <v>0</v>
      </c>
      <c r="AI53" t="s">
        <v>861</v>
      </c>
    </row>
    <row r="54" spans="2:35" x14ac:dyDescent="0.35">
      <c r="B54" t="str">
        <f>IFERROR(IF(VLOOKUP(G54,'Werners Midrand List'!B:B,1,FALSE)&lt;&gt;"#N/A","Yes","No"),"No")</f>
        <v>Yes</v>
      </c>
      <c r="C54" t="str">
        <f>IFERROR(IF(VLOOKUP(G54,'Previous Quote - Before Migrate'!C:C,1,FALSE)&lt;&gt;"#N/A","Yes","No"),"No")</f>
        <v>Yes</v>
      </c>
      <c r="D54" t="s">
        <v>1712</v>
      </c>
      <c r="E54" t="str">
        <f t="shared" si="0"/>
        <v>No</v>
      </c>
      <c r="F54" s="19">
        <f>VLOOKUP(L54,'SA - VM Costs (USD)'!B:I,7,FALSE)</f>
        <v>665.03</v>
      </c>
      <c r="G54" t="s">
        <v>234</v>
      </c>
      <c r="H54" t="s">
        <v>27</v>
      </c>
      <c r="I54" t="s">
        <v>15</v>
      </c>
      <c r="J54" t="s">
        <v>854</v>
      </c>
      <c r="K54" t="s">
        <v>855</v>
      </c>
      <c r="L54" t="s">
        <v>980</v>
      </c>
      <c r="M54">
        <v>391.17</v>
      </c>
      <c r="N54">
        <f>VLOOKUP(L54,'SA - VM Costs (USD)'!B:J,8,FALSE)</f>
        <v>391.16320000000002</v>
      </c>
      <c r="O54">
        <v>38.25</v>
      </c>
      <c r="P54" t="s">
        <v>911</v>
      </c>
      <c r="Q54" t="s">
        <v>863</v>
      </c>
      <c r="R54">
        <v>10</v>
      </c>
      <c r="S54">
        <v>24576</v>
      </c>
      <c r="T54">
        <v>93.9</v>
      </c>
      <c r="U54">
        <v>0</v>
      </c>
      <c r="V54">
        <v>400</v>
      </c>
      <c r="W54" t="s">
        <v>89</v>
      </c>
      <c r="X54" t="s">
        <v>21</v>
      </c>
      <c r="Y54" t="s">
        <v>21</v>
      </c>
      <c r="Z54">
        <v>0</v>
      </c>
      <c r="AA54">
        <v>0</v>
      </c>
      <c r="AB54">
        <v>0</v>
      </c>
      <c r="AC54">
        <v>0</v>
      </c>
      <c r="AD54">
        <v>1</v>
      </c>
      <c r="AE54" t="s">
        <v>981</v>
      </c>
      <c r="AF54" t="s">
        <v>982</v>
      </c>
      <c r="AG54">
        <v>0.51</v>
      </c>
      <c r="AH54">
        <v>0.11</v>
      </c>
      <c r="AI54" t="s">
        <v>861</v>
      </c>
    </row>
    <row r="55" spans="2:35" x14ac:dyDescent="0.35">
      <c r="B55" t="str">
        <f>IFERROR(IF(VLOOKUP(G55,'Werners Midrand List'!B:B,1,FALSE)&lt;&gt;"#N/A","Yes","No"),"No")</f>
        <v>No</v>
      </c>
      <c r="C55" t="str">
        <f>IFERROR(IF(VLOOKUP(G55,'Previous Quote - Before Migrate'!C:C,1,FALSE)&lt;&gt;"#N/A","Yes","No"),"No")</f>
        <v>No</v>
      </c>
      <c r="E55" t="str">
        <f t="shared" si="0"/>
        <v>No</v>
      </c>
      <c r="F55" s="19">
        <f>VLOOKUP(L55,'SA - VM Costs (USD)'!B:I,7,FALSE)</f>
        <v>92.71</v>
      </c>
      <c r="G55" t="s">
        <v>239</v>
      </c>
      <c r="H55" t="s">
        <v>27</v>
      </c>
      <c r="I55" t="s">
        <v>15</v>
      </c>
      <c r="J55" t="s">
        <v>854</v>
      </c>
      <c r="K55" t="s">
        <v>855</v>
      </c>
      <c r="L55" t="s">
        <v>877</v>
      </c>
      <c r="M55">
        <v>53</v>
      </c>
      <c r="O55">
        <v>0.88</v>
      </c>
      <c r="P55" t="s">
        <v>857</v>
      </c>
      <c r="Q55" t="s">
        <v>858</v>
      </c>
      <c r="R55">
        <v>2</v>
      </c>
      <c r="S55">
        <v>8192</v>
      </c>
      <c r="T55">
        <v>0</v>
      </c>
      <c r="U55">
        <v>0</v>
      </c>
      <c r="V55">
        <v>0</v>
      </c>
      <c r="W55" t="s">
        <v>21</v>
      </c>
      <c r="X55" t="s">
        <v>343</v>
      </c>
      <c r="Y55" t="s">
        <v>21</v>
      </c>
      <c r="Z55">
        <v>0</v>
      </c>
      <c r="AA55">
        <v>0</v>
      </c>
      <c r="AB55">
        <v>0</v>
      </c>
      <c r="AC55">
        <v>0</v>
      </c>
      <c r="AD55">
        <v>1</v>
      </c>
      <c r="AE55" t="s">
        <v>983</v>
      </c>
      <c r="AF55" t="s">
        <v>984</v>
      </c>
      <c r="AG55">
        <v>0</v>
      </c>
      <c r="AH55">
        <v>0</v>
      </c>
      <c r="AI55" t="s">
        <v>861</v>
      </c>
    </row>
    <row r="56" spans="2:35" x14ac:dyDescent="0.35">
      <c r="B56" t="str">
        <f>IFERROR(IF(VLOOKUP(G56,'Werners Midrand List'!B:B,1,FALSE)&lt;&gt;"#N/A","Yes","No"),"No")</f>
        <v>No</v>
      </c>
      <c r="C56" t="str">
        <f>IFERROR(IF(VLOOKUP(G56,'Previous Quote - Before Migrate'!C:C,1,FALSE)&lt;&gt;"#N/A","Yes","No"),"No")</f>
        <v>No</v>
      </c>
      <c r="E56" t="str">
        <f t="shared" si="0"/>
        <v>No</v>
      </c>
      <c r="F56" s="19">
        <f>VLOOKUP(L56,'SA - VM Costs (USD)'!B:I,7,FALSE)</f>
        <v>83.22</v>
      </c>
      <c r="G56" t="s">
        <v>241</v>
      </c>
      <c r="H56" t="s">
        <v>27</v>
      </c>
      <c r="I56" t="s">
        <v>15</v>
      </c>
      <c r="J56" t="s">
        <v>854</v>
      </c>
      <c r="K56" t="s">
        <v>855</v>
      </c>
      <c r="L56" t="s">
        <v>869</v>
      </c>
      <c r="M56">
        <v>48.92</v>
      </c>
      <c r="O56">
        <v>0.44</v>
      </c>
      <c r="P56" t="s">
        <v>857</v>
      </c>
      <c r="Q56" t="s">
        <v>863</v>
      </c>
      <c r="R56">
        <v>2</v>
      </c>
      <c r="S56">
        <v>4096</v>
      </c>
      <c r="T56">
        <v>0</v>
      </c>
      <c r="U56">
        <v>0</v>
      </c>
      <c r="V56">
        <v>0</v>
      </c>
      <c r="W56" t="s">
        <v>21</v>
      </c>
      <c r="X56" t="s">
        <v>88</v>
      </c>
      <c r="Y56" t="s">
        <v>21</v>
      </c>
      <c r="Z56">
        <v>0</v>
      </c>
      <c r="AA56">
        <v>15</v>
      </c>
      <c r="AB56">
        <v>0</v>
      </c>
      <c r="AC56">
        <v>0.06</v>
      </c>
      <c r="AD56">
        <v>1</v>
      </c>
      <c r="AE56" t="s">
        <v>985</v>
      </c>
      <c r="AF56" t="s">
        <v>986</v>
      </c>
      <c r="AG56">
        <v>0</v>
      </c>
      <c r="AH56">
        <v>0</v>
      </c>
      <c r="AI56" t="s">
        <v>861</v>
      </c>
    </row>
    <row r="57" spans="2:35" x14ac:dyDescent="0.35">
      <c r="B57" t="str">
        <f>IFERROR(IF(VLOOKUP(G57,'Werners Midrand List'!B:B,1,FALSE)&lt;&gt;"#N/A","Yes","No"),"No")</f>
        <v>Yes</v>
      </c>
      <c r="C57" t="str">
        <f>IFERROR(IF(VLOOKUP(G57,'Previous Quote - Before Migrate'!C:C,1,FALSE)&lt;&gt;"#N/A","Yes","No"),"No")</f>
        <v>No</v>
      </c>
      <c r="D57" t="s">
        <v>1712</v>
      </c>
      <c r="E57" t="str">
        <f t="shared" si="0"/>
        <v>No</v>
      </c>
      <c r="F57" s="19">
        <f>VLOOKUP(L57,'SA - VM Costs (USD)'!B:I,7,FALSE)</f>
        <v>245.28</v>
      </c>
      <c r="G57" t="s">
        <v>243</v>
      </c>
      <c r="H57" t="s">
        <v>27</v>
      </c>
      <c r="I57" t="s">
        <v>15</v>
      </c>
      <c r="J57" t="s">
        <v>854</v>
      </c>
      <c r="K57" t="s">
        <v>855</v>
      </c>
      <c r="L57" t="s">
        <v>928</v>
      </c>
      <c r="M57">
        <v>152.08000000000001</v>
      </c>
      <c r="N57">
        <f>VLOOKUP(L57,'SA - VM Costs (USD)'!B:J,8,FALSE)</f>
        <v>152.08090000000001</v>
      </c>
      <c r="O57">
        <v>11.92</v>
      </c>
      <c r="P57" t="s">
        <v>911</v>
      </c>
      <c r="Q57" t="s">
        <v>863</v>
      </c>
      <c r="R57">
        <v>2</v>
      </c>
      <c r="S57">
        <v>32768</v>
      </c>
      <c r="T57">
        <v>48</v>
      </c>
      <c r="U57">
        <v>0</v>
      </c>
      <c r="V57">
        <v>141</v>
      </c>
      <c r="W57" t="s">
        <v>343</v>
      </c>
      <c r="X57" t="s">
        <v>21</v>
      </c>
      <c r="Y57" t="s">
        <v>21</v>
      </c>
      <c r="Z57">
        <v>0</v>
      </c>
      <c r="AA57">
        <v>0</v>
      </c>
      <c r="AB57">
        <v>0</v>
      </c>
      <c r="AC57">
        <v>0</v>
      </c>
      <c r="AD57">
        <v>1</v>
      </c>
      <c r="AE57" t="s">
        <v>987</v>
      </c>
      <c r="AF57" t="s">
        <v>988</v>
      </c>
      <c r="AG57">
        <v>0.16</v>
      </c>
      <c r="AH57">
        <v>0.11</v>
      </c>
      <c r="AI57" t="s">
        <v>861</v>
      </c>
    </row>
    <row r="58" spans="2:35" x14ac:dyDescent="0.35">
      <c r="B58" t="str">
        <f>IFERROR(IF(VLOOKUP(G58,'Werners Midrand List'!B:B,1,FALSE)&lt;&gt;"#N/A","Yes","No"),"No")</f>
        <v>No</v>
      </c>
      <c r="C58" t="str">
        <f>IFERROR(IF(VLOOKUP(G58,'Previous Quote - Before Migrate'!C:C,1,FALSE)&lt;&gt;"#N/A","Yes","No"),"No")</f>
        <v>No</v>
      </c>
      <c r="E58" t="str">
        <f t="shared" si="0"/>
        <v>No</v>
      </c>
      <c r="F58" s="19">
        <f>VLOOKUP(L58,'SA - VM Costs (USD)'!B:I,7,FALSE)</f>
        <v>122.64</v>
      </c>
      <c r="G58" t="s">
        <v>247</v>
      </c>
      <c r="H58" t="s">
        <v>27</v>
      </c>
      <c r="I58" t="s">
        <v>15</v>
      </c>
      <c r="J58" t="s">
        <v>854</v>
      </c>
      <c r="K58" t="s">
        <v>855</v>
      </c>
      <c r="L58" t="s">
        <v>856</v>
      </c>
      <c r="M58">
        <v>76.08</v>
      </c>
      <c r="O58">
        <v>0.88</v>
      </c>
      <c r="P58" t="s">
        <v>857</v>
      </c>
      <c r="Q58" t="s">
        <v>858</v>
      </c>
      <c r="R58">
        <v>4</v>
      </c>
      <c r="S58">
        <v>16384</v>
      </c>
      <c r="T58">
        <v>1.75</v>
      </c>
      <c r="U58">
        <v>0</v>
      </c>
      <c r="V58">
        <v>0</v>
      </c>
      <c r="W58" t="s">
        <v>21</v>
      </c>
      <c r="X58" t="s">
        <v>343</v>
      </c>
      <c r="Y58" t="s">
        <v>21</v>
      </c>
      <c r="Z58">
        <v>0</v>
      </c>
      <c r="AA58">
        <v>0</v>
      </c>
      <c r="AB58">
        <v>0</v>
      </c>
      <c r="AC58">
        <v>0</v>
      </c>
      <c r="AD58">
        <v>1</v>
      </c>
      <c r="AE58" t="s">
        <v>989</v>
      </c>
      <c r="AF58" t="s">
        <v>990</v>
      </c>
      <c r="AG58">
        <v>0</v>
      </c>
      <c r="AH58">
        <v>0</v>
      </c>
      <c r="AI58" t="s">
        <v>861</v>
      </c>
    </row>
    <row r="59" spans="2:35" x14ac:dyDescent="0.35">
      <c r="B59" t="str">
        <f>IFERROR(IF(VLOOKUP(G59,'Werners Midrand List'!B:B,1,FALSE)&lt;&gt;"#N/A","Yes","No"),"No")</f>
        <v>Yes</v>
      </c>
      <c r="C59" t="str">
        <f>IFERROR(IF(VLOOKUP(G59,'Previous Quote - Before Migrate'!C:C,1,FALSE)&lt;&gt;"#N/A","Yes","No"),"No")</f>
        <v>Yes</v>
      </c>
      <c r="D59" t="s">
        <v>1712</v>
      </c>
      <c r="E59" t="str">
        <f t="shared" si="0"/>
        <v>No</v>
      </c>
      <c r="F59" s="19">
        <f>VLOOKUP(L59,'SA - VM Costs (USD)'!B:I,7,FALSE)</f>
        <v>92.71</v>
      </c>
      <c r="G59" t="s">
        <v>249</v>
      </c>
      <c r="H59" t="s">
        <v>27</v>
      </c>
      <c r="I59" t="s">
        <v>15</v>
      </c>
      <c r="J59" t="s">
        <v>854</v>
      </c>
      <c r="K59" t="s">
        <v>855</v>
      </c>
      <c r="L59" t="s">
        <v>877</v>
      </c>
      <c r="M59">
        <v>53</v>
      </c>
      <c r="N59">
        <f>VLOOKUP(L59,'SA - VM Costs (USD)'!B:J,8,FALSE)</f>
        <v>52.997999999999998</v>
      </c>
      <c r="O59">
        <v>7.89</v>
      </c>
      <c r="P59" t="s">
        <v>911</v>
      </c>
      <c r="Q59" t="s">
        <v>863</v>
      </c>
      <c r="R59">
        <v>2</v>
      </c>
      <c r="S59">
        <v>8192</v>
      </c>
      <c r="T59">
        <v>4</v>
      </c>
      <c r="U59">
        <v>0</v>
      </c>
      <c r="V59">
        <v>80</v>
      </c>
      <c r="W59" t="s">
        <v>88</v>
      </c>
      <c r="X59" t="s">
        <v>21</v>
      </c>
      <c r="Y59" t="s">
        <v>21</v>
      </c>
      <c r="Z59">
        <v>0</v>
      </c>
      <c r="AA59">
        <v>0</v>
      </c>
      <c r="AB59">
        <v>0</v>
      </c>
      <c r="AC59">
        <v>0</v>
      </c>
      <c r="AD59">
        <v>1</v>
      </c>
      <c r="AE59" t="s">
        <v>991</v>
      </c>
      <c r="AF59" t="s">
        <v>992</v>
      </c>
      <c r="AG59">
        <v>0</v>
      </c>
      <c r="AH59">
        <v>0</v>
      </c>
      <c r="AI59" t="s">
        <v>861</v>
      </c>
    </row>
    <row r="60" spans="2:35" x14ac:dyDescent="0.35">
      <c r="B60" t="str">
        <f>IFERROR(IF(VLOOKUP(G60,'Werners Midrand List'!B:B,1,FALSE)&lt;&gt;"#N/A","Yes","No"),"No")</f>
        <v>Yes</v>
      </c>
      <c r="C60" t="str">
        <f>IFERROR(IF(VLOOKUP(G60,'Previous Quote - Before Migrate'!C:C,1,FALSE)&lt;&gt;"#N/A","Yes","No"),"No")</f>
        <v>Yes</v>
      </c>
      <c r="D60" t="s">
        <v>1712</v>
      </c>
      <c r="E60" t="str">
        <f t="shared" si="0"/>
        <v>No</v>
      </c>
      <c r="F60" s="19">
        <f>VLOOKUP(L60,'SA - VM Costs (USD)'!B:I,7,FALSE)</f>
        <v>245.28</v>
      </c>
      <c r="G60" t="s">
        <v>250</v>
      </c>
      <c r="H60" t="s">
        <v>27</v>
      </c>
      <c r="I60" t="s">
        <v>15</v>
      </c>
      <c r="J60" t="s">
        <v>854</v>
      </c>
      <c r="K60" t="s">
        <v>855</v>
      </c>
      <c r="L60" t="s">
        <v>928</v>
      </c>
      <c r="M60">
        <v>152.08000000000001</v>
      </c>
      <c r="N60">
        <f>VLOOKUP(L60,'SA - VM Costs (USD)'!B:J,8,FALSE)</f>
        <v>152.08090000000001</v>
      </c>
      <c r="O60">
        <v>11.92</v>
      </c>
      <c r="P60" t="s">
        <v>911</v>
      </c>
      <c r="Q60" t="s">
        <v>863</v>
      </c>
      <c r="R60">
        <v>4</v>
      </c>
      <c r="S60">
        <v>32768</v>
      </c>
      <c r="T60">
        <v>3.5</v>
      </c>
      <c r="U60">
        <v>0</v>
      </c>
      <c r="V60">
        <v>131</v>
      </c>
      <c r="W60" t="s">
        <v>343</v>
      </c>
      <c r="X60" t="s">
        <v>21</v>
      </c>
      <c r="Y60" t="s">
        <v>21</v>
      </c>
      <c r="Z60">
        <v>0</v>
      </c>
      <c r="AA60">
        <v>0</v>
      </c>
      <c r="AB60">
        <v>0</v>
      </c>
      <c r="AC60">
        <v>0</v>
      </c>
      <c r="AD60">
        <v>2</v>
      </c>
      <c r="AE60" t="s">
        <v>993</v>
      </c>
      <c r="AF60" t="s">
        <v>994</v>
      </c>
      <c r="AG60">
        <v>0.03</v>
      </c>
      <c r="AH60">
        <v>0.02</v>
      </c>
      <c r="AI60" t="s">
        <v>861</v>
      </c>
    </row>
    <row r="61" spans="2:35" x14ac:dyDescent="0.35">
      <c r="B61" t="str">
        <f>IFERROR(IF(VLOOKUP(G61,'Werners Midrand List'!B:B,1,FALSE)&lt;&gt;"#N/A","Yes","No"),"No")</f>
        <v>No</v>
      </c>
      <c r="C61" t="str">
        <f>IFERROR(IF(VLOOKUP(G61,'Previous Quote - Before Migrate'!C:C,1,FALSE)&lt;&gt;"#N/A","Yes","No"),"No")</f>
        <v>No</v>
      </c>
      <c r="E61" t="str">
        <f t="shared" si="0"/>
        <v>No</v>
      </c>
      <c r="F61" s="19">
        <f>VLOOKUP(L61,'SA - VM Costs (USD)'!B:I,7,FALSE)</f>
        <v>245.28</v>
      </c>
      <c r="G61" t="s">
        <v>252</v>
      </c>
      <c r="H61" t="s">
        <v>27</v>
      </c>
      <c r="I61" t="s">
        <v>15</v>
      </c>
      <c r="J61" t="s">
        <v>854</v>
      </c>
      <c r="K61" t="s">
        <v>855</v>
      </c>
      <c r="L61" t="s">
        <v>928</v>
      </c>
      <c r="M61">
        <v>152.08000000000001</v>
      </c>
      <c r="O61">
        <v>0.88</v>
      </c>
      <c r="P61" t="s">
        <v>866</v>
      </c>
      <c r="Q61" t="s">
        <v>858</v>
      </c>
      <c r="R61">
        <v>12</v>
      </c>
      <c r="S61">
        <v>25600</v>
      </c>
      <c r="T61">
        <v>0.57999999999999996</v>
      </c>
      <c r="U61">
        <v>0</v>
      </c>
      <c r="V61">
        <v>0</v>
      </c>
      <c r="W61" t="s">
        <v>21</v>
      </c>
      <c r="X61" t="s">
        <v>343</v>
      </c>
      <c r="Y61" t="s">
        <v>21</v>
      </c>
      <c r="Z61">
        <v>0</v>
      </c>
      <c r="AA61">
        <v>0</v>
      </c>
      <c r="AB61">
        <v>0</v>
      </c>
      <c r="AC61">
        <v>0</v>
      </c>
      <c r="AD61">
        <v>1</v>
      </c>
      <c r="AE61" t="s">
        <v>995</v>
      </c>
      <c r="AF61" t="s">
        <v>996</v>
      </c>
      <c r="AG61">
        <v>0.13</v>
      </c>
      <c r="AH61">
        <v>0.08</v>
      </c>
      <c r="AI61" t="s">
        <v>861</v>
      </c>
    </row>
    <row r="62" spans="2:35" x14ac:dyDescent="0.35">
      <c r="B62" t="str">
        <f>IFERROR(IF(VLOOKUP(G62,'Werners Midrand List'!B:B,1,FALSE)&lt;&gt;"#N/A","Yes","No"),"No")</f>
        <v>Yes</v>
      </c>
      <c r="C62" t="str">
        <f>IFERROR(IF(VLOOKUP(G62,'Previous Quote - Before Migrate'!C:C,1,FALSE)&lt;&gt;"#N/A","Yes","No"),"No")</f>
        <v>Yes</v>
      </c>
      <c r="D62" t="s">
        <v>1712</v>
      </c>
      <c r="E62" t="str">
        <f t="shared" si="0"/>
        <v>No</v>
      </c>
      <c r="F62" s="19">
        <f>VLOOKUP(L62,'SA - VM Costs (USD)'!B:I,7,FALSE)</f>
        <v>981.12</v>
      </c>
      <c r="G62" t="s">
        <v>254</v>
      </c>
      <c r="H62" t="s">
        <v>27</v>
      </c>
      <c r="I62" t="s">
        <v>15</v>
      </c>
      <c r="J62" t="s">
        <v>854</v>
      </c>
      <c r="K62" t="s">
        <v>855</v>
      </c>
      <c r="L62" t="s">
        <v>997</v>
      </c>
      <c r="M62">
        <v>608.91999999999996</v>
      </c>
      <c r="N62">
        <f>VLOOKUP(L62,'SA - VM Costs (USD)'!B:J,8,FALSE)</f>
        <v>608.91489999999999</v>
      </c>
      <c r="O62">
        <v>470.33</v>
      </c>
      <c r="P62" t="s">
        <v>857</v>
      </c>
      <c r="Q62" t="s">
        <v>863</v>
      </c>
      <c r="R62">
        <v>14</v>
      </c>
      <c r="S62">
        <v>86000</v>
      </c>
      <c r="T62">
        <v>1.71</v>
      </c>
      <c r="U62">
        <v>0</v>
      </c>
      <c r="V62">
        <v>6660</v>
      </c>
      <c r="W62" t="s">
        <v>998</v>
      </c>
      <c r="X62" t="s">
        <v>88</v>
      </c>
      <c r="Y62" t="s">
        <v>21</v>
      </c>
      <c r="Z62">
        <v>71</v>
      </c>
      <c r="AA62">
        <v>7</v>
      </c>
      <c r="AB62">
        <v>0.36</v>
      </c>
      <c r="AC62">
        <v>0.03</v>
      </c>
      <c r="AD62">
        <v>1</v>
      </c>
      <c r="AE62" t="s">
        <v>999</v>
      </c>
      <c r="AF62" t="s">
        <v>1000</v>
      </c>
      <c r="AG62">
        <v>0.04</v>
      </c>
      <c r="AH62">
        <v>0.1</v>
      </c>
      <c r="AI62" t="s">
        <v>861</v>
      </c>
    </row>
    <row r="63" spans="2:35" x14ac:dyDescent="0.35">
      <c r="B63" t="str">
        <f>IFERROR(IF(VLOOKUP(G63,'Werners Midrand List'!B:B,1,FALSE)&lt;&gt;"#N/A","Yes","No"),"No")</f>
        <v>No</v>
      </c>
      <c r="C63" t="str">
        <f>IFERROR(IF(VLOOKUP(G63,'Previous Quote - Before Migrate'!C:C,1,FALSE)&lt;&gt;"#N/A","Yes","No"),"No")</f>
        <v>Yes</v>
      </c>
      <c r="D63" t="s">
        <v>1712</v>
      </c>
      <c r="E63" t="str">
        <f t="shared" si="0"/>
        <v>No</v>
      </c>
      <c r="F63" s="19">
        <f>VLOOKUP(L63,'SA - VM Costs (USD)'!B:I,7,FALSE)</f>
        <v>83.22</v>
      </c>
      <c r="G63" t="s">
        <v>273</v>
      </c>
      <c r="H63" t="s">
        <v>27</v>
      </c>
      <c r="I63" t="s">
        <v>15</v>
      </c>
      <c r="J63" t="s">
        <v>854</v>
      </c>
      <c r="K63" t="s">
        <v>855</v>
      </c>
      <c r="L63" t="s">
        <v>869</v>
      </c>
      <c r="M63">
        <v>48.92</v>
      </c>
      <c r="N63">
        <f>VLOOKUP(L63,'SA - VM Costs (USD)'!B:J,8,FALSE)</f>
        <v>48.917299999999997</v>
      </c>
      <c r="O63">
        <v>15.18</v>
      </c>
      <c r="P63" t="s">
        <v>911</v>
      </c>
      <c r="Q63" t="s">
        <v>863</v>
      </c>
      <c r="R63">
        <v>2</v>
      </c>
      <c r="S63">
        <v>4096</v>
      </c>
      <c r="T63">
        <v>0.5</v>
      </c>
      <c r="U63">
        <v>0</v>
      </c>
      <c r="V63">
        <v>136.13</v>
      </c>
      <c r="W63" t="s">
        <v>88</v>
      </c>
      <c r="X63" t="s">
        <v>21</v>
      </c>
      <c r="Y63" t="s">
        <v>21</v>
      </c>
      <c r="Z63">
        <v>0</v>
      </c>
      <c r="AA63">
        <v>0</v>
      </c>
      <c r="AB63">
        <v>0</v>
      </c>
      <c r="AC63">
        <v>0</v>
      </c>
      <c r="AD63">
        <v>2</v>
      </c>
      <c r="AE63" t="s">
        <v>1001</v>
      </c>
      <c r="AF63" t="s">
        <v>1002</v>
      </c>
      <c r="AG63">
        <v>0.02</v>
      </c>
      <c r="AH63">
        <v>0</v>
      </c>
      <c r="AI63" t="s">
        <v>861</v>
      </c>
    </row>
    <row r="64" spans="2:35" x14ac:dyDescent="0.35">
      <c r="B64" t="str">
        <f>IFERROR(IF(VLOOKUP(G64,'Werners Midrand List'!B:B,1,FALSE)&lt;&gt;"#N/A","Yes","No"),"No")</f>
        <v>No</v>
      </c>
      <c r="C64" t="str">
        <f>IFERROR(IF(VLOOKUP(G64,'Previous Quote - Before Migrate'!C:C,1,FALSE)&lt;&gt;"#N/A","Yes","No"),"No")</f>
        <v>No</v>
      </c>
      <c r="E64" t="str">
        <f t="shared" si="0"/>
        <v>No</v>
      </c>
      <c r="F64" s="19">
        <f>VLOOKUP(L64,'SA - VM Costs (USD)'!B:I,7,FALSE)</f>
        <v>490.56</v>
      </c>
      <c r="G64" t="s">
        <v>275</v>
      </c>
      <c r="H64" t="s">
        <v>27</v>
      </c>
      <c r="I64" t="s">
        <v>15</v>
      </c>
      <c r="J64" t="s">
        <v>854</v>
      </c>
      <c r="K64" t="s">
        <v>855</v>
      </c>
      <c r="L64" t="s">
        <v>918</v>
      </c>
      <c r="M64">
        <v>304.67</v>
      </c>
      <c r="O64">
        <v>0.88</v>
      </c>
      <c r="P64" t="s">
        <v>906</v>
      </c>
      <c r="Q64" t="s">
        <v>858</v>
      </c>
      <c r="R64">
        <v>6</v>
      </c>
      <c r="S64">
        <v>49152</v>
      </c>
      <c r="T64">
        <v>2.67</v>
      </c>
      <c r="U64">
        <v>0</v>
      </c>
      <c r="V64">
        <v>0</v>
      </c>
      <c r="W64" t="s">
        <v>21</v>
      </c>
      <c r="X64" t="s">
        <v>343</v>
      </c>
      <c r="Y64" t="s">
        <v>21</v>
      </c>
      <c r="Z64">
        <v>0</v>
      </c>
      <c r="AA64">
        <v>3</v>
      </c>
      <c r="AB64">
        <v>0</v>
      </c>
      <c r="AC64">
        <v>0.03</v>
      </c>
      <c r="AD64">
        <v>1</v>
      </c>
      <c r="AE64" t="s">
        <v>1003</v>
      </c>
      <c r="AF64" t="s">
        <v>1004</v>
      </c>
      <c r="AG64">
        <v>0</v>
      </c>
      <c r="AH64">
        <v>0</v>
      </c>
      <c r="AI64" t="s">
        <v>861</v>
      </c>
    </row>
    <row r="65" spans="2:35" x14ac:dyDescent="0.35">
      <c r="B65" t="str">
        <f>IFERROR(IF(VLOOKUP(G65,'Werners Midrand List'!B:B,1,FALSE)&lt;&gt;"#N/A","Yes","No"),"No")</f>
        <v>No</v>
      </c>
      <c r="C65" t="str">
        <f>IFERROR(IF(VLOOKUP(G65,'Previous Quote - Before Migrate'!C:C,1,FALSE)&lt;&gt;"#N/A","Yes","No"),"No")</f>
        <v>No</v>
      </c>
      <c r="E65" t="str">
        <f t="shared" si="0"/>
        <v>No</v>
      </c>
      <c r="F65" s="19">
        <f>VLOOKUP(L65,'SA - VM Costs (USD)'!B:I,7,FALSE)</f>
        <v>245.28</v>
      </c>
      <c r="G65" t="s">
        <v>277</v>
      </c>
      <c r="H65" t="s">
        <v>27</v>
      </c>
      <c r="I65" t="s">
        <v>15</v>
      </c>
      <c r="J65" t="s">
        <v>854</v>
      </c>
      <c r="K65" t="s">
        <v>855</v>
      </c>
      <c r="L65" t="s">
        <v>928</v>
      </c>
      <c r="M65">
        <v>152.08000000000001</v>
      </c>
      <c r="O65">
        <v>0.88</v>
      </c>
      <c r="P65" t="s">
        <v>857</v>
      </c>
      <c r="Q65" t="s">
        <v>858</v>
      </c>
      <c r="R65">
        <v>4</v>
      </c>
      <c r="S65">
        <v>32768</v>
      </c>
      <c r="T65">
        <v>0.25</v>
      </c>
      <c r="U65">
        <v>0</v>
      </c>
      <c r="V65">
        <v>0</v>
      </c>
      <c r="W65" t="s">
        <v>21</v>
      </c>
      <c r="X65" t="s">
        <v>343</v>
      </c>
      <c r="Y65" t="s">
        <v>21</v>
      </c>
      <c r="Z65">
        <v>0</v>
      </c>
      <c r="AA65">
        <v>0</v>
      </c>
      <c r="AB65">
        <v>0</v>
      </c>
      <c r="AC65">
        <v>0</v>
      </c>
      <c r="AD65">
        <v>1</v>
      </c>
      <c r="AE65" t="s">
        <v>1005</v>
      </c>
      <c r="AF65" t="s">
        <v>1006</v>
      </c>
      <c r="AG65">
        <v>0</v>
      </c>
      <c r="AH65">
        <v>0</v>
      </c>
      <c r="AI65" t="s">
        <v>861</v>
      </c>
    </row>
    <row r="66" spans="2:35" x14ac:dyDescent="0.35">
      <c r="B66" t="str">
        <f>IFERROR(IF(VLOOKUP(G66,'Werners Midrand List'!B:B,1,FALSE)&lt;&gt;"#N/A","Yes","No"),"No")</f>
        <v>No</v>
      </c>
      <c r="C66" t="str">
        <f>IFERROR(IF(VLOOKUP(G66,'Previous Quote - Before Migrate'!C:C,1,FALSE)&lt;&gt;"#N/A","Yes","No"),"No")</f>
        <v>No</v>
      </c>
      <c r="E66" t="str">
        <f t="shared" si="0"/>
        <v>No</v>
      </c>
      <c r="F66" s="19">
        <f>VLOOKUP(L66,'SA - VM Costs (USD)'!B:I,7,FALSE)</f>
        <v>245.28</v>
      </c>
      <c r="G66" t="s">
        <v>280</v>
      </c>
      <c r="H66" t="s">
        <v>27</v>
      </c>
      <c r="I66" t="s">
        <v>15</v>
      </c>
      <c r="J66" t="s">
        <v>854</v>
      </c>
      <c r="K66" t="s">
        <v>855</v>
      </c>
      <c r="L66" t="s">
        <v>928</v>
      </c>
      <c r="M66">
        <v>152.08000000000001</v>
      </c>
      <c r="O66">
        <v>3.5</v>
      </c>
      <c r="P66" t="s">
        <v>866</v>
      </c>
      <c r="Q66" t="s">
        <v>858</v>
      </c>
      <c r="R66">
        <v>4</v>
      </c>
      <c r="S66">
        <v>32768</v>
      </c>
      <c r="T66">
        <v>0</v>
      </c>
      <c r="U66">
        <v>0</v>
      </c>
      <c r="V66">
        <v>0</v>
      </c>
      <c r="W66" t="s">
        <v>21</v>
      </c>
      <c r="X66" t="s">
        <v>1007</v>
      </c>
      <c r="Y66" t="s">
        <v>21</v>
      </c>
      <c r="Z66">
        <v>55</v>
      </c>
      <c r="AA66">
        <v>117</v>
      </c>
      <c r="AB66">
        <v>0.86</v>
      </c>
      <c r="AC66">
        <v>0.67</v>
      </c>
      <c r="AD66">
        <v>1</v>
      </c>
      <c r="AE66" t="s">
        <v>1008</v>
      </c>
      <c r="AF66" t="s">
        <v>1009</v>
      </c>
      <c r="AG66">
        <v>0</v>
      </c>
      <c r="AH66">
        <v>0</v>
      </c>
      <c r="AI66" t="s">
        <v>861</v>
      </c>
    </row>
    <row r="67" spans="2:35" x14ac:dyDescent="0.35">
      <c r="B67" t="str">
        <f>IFERROR(IF(VLOOKUP(G67,'Werners Midrand List'!B:B,1,FALSE)&lt;&gt;"#N/A","Yes","No"),"No")</f>
        <v>No</v>
      </c>
      <c r="C67" t="str">
        <f>IFERROR(IF(VLOOKUP(G67,'Previous Quote - Before Migrate'!C:C,1,FALSE)&lt;&gt;"#N/A","Yes","No"),"No")</f>
        <v>No</v>
      </c>
      <c r="E67" t="str">
        <f t="shared" si="0"/>
        <v>No</v>
      </c>
      <c r="F67" s="19">
        <f>VLOOKUP(L67,'SA - VM Costs (USD)'!B:I,7,FALSE)</f>
        <v>1503.07</v>
      </c>
      <c r="G67" t="s">
        <v>293</v>
      </c>
      <c r="H67" t="s">
        <v>27</v>
      </c>
      <c r="I67" t="s">
        <v>15</v>
      </c>
      <c r="J67" t="s">
        <v>854</v>
      </c>
      <c r="K67" t="s">
        <v>855</v>
      </c>
      <c r="L67" t="s">
        <v>1010</v>
      </c>
      <c r="M67">
        <v>864.33</v>
      </c>
      <c r="O67">
        <v>92.26</v>
      </c>
      <c r="P67" t="s">
        <v>906</v>
      </c>
      <c r="Q67" t="s">
        <v>858</v>
      </c>
      <c r="R67">
        <v>16</v>
      </c>
      <c r="S67">
        <v>204800</v>
      </c>
      <c r="T67">
        <v>13.81</v>
      </c>
      <c r="U67">
        <v>0</v>
      </c>
      <c r="V67">
        <v>0</v>
      </c>
      <c r="W67" t="s">
        <v>21</v>
      </c>
      <c r="X67" t="s">
        <v>68</v>
      </c>
      <c r="Y67" t="s">
        <v>88</v>
      </c>
      <c r="Z67">
        <v>1817</v>
      </c>
      <c r="AA67">
        <v>210</v>
      </c>
      <c r="AB67">
        <v>14.2</v>
      </c>
      <c r="AC67">
        <v>6.41</v>
      </c>
      <c r="AD67">
        <v>1</v>
      </c>
      <c r="AE67" t="s">
        <v>1011</v>
      </c>
      <c r="AF67" t="s">
        <v>1012</v>
      </c>
      <c r="AG67">
        <v>0.36</v>
      </c>
      <c r="AH67">
        <v>2.2200000000000002</v>
      </c>
      <c r="AI67" t="s">
        <v>861</v>
      </c>
    </row>
    <row r="68" spans="2:35" x14ac:dyDescent="0.35">
      <c r="B68" t="str">
        <f>IFERROR(IF(VLOOKUP(G68,'Werners Midrand List'!B:B,1,FALSE)&lt;&gt;"#N/A","Yes","No"),"No")</f>
        <v>No</v>
      </c>
      <c r="C68" t="str">
        <f>IFERROR(IF(VLOOKUP(G68,'Previous Quote - Before Migrate'!C:C,1,FALSE)&lt;&gt;"#N/A","Yes","No"),"No")</f>
        <v>No</v>
      </c>
      <c r="E68" t="str">
        <f t="shared" si="0"/>
        <v>No</v>
      </c>
      <c r="F68" s="19">
        <f>VLOOKUP(L68,'SA - VM Costs (USD)'!B:I,7,FALSE)</f>
        <v>83.22</v>
      </c>
      <c r="G68" t="s">
        <v>307</v>
      </c>
      <c r="H68" t="s">
        <v>27</v>
      </c>
      <c r="I68" t="s">
        <v>890</v>
      </c>
      <c r="J68" t="s">
        <v>914</v>
      </c>
      <c r="K68" t="s">
        <v>915</v>
      </c>
      <c r="L68" t="s">
        <v>869</v>
      </c>
      <c r="M68">
        <v>48.92</v>
      </c>
      <c r="O68">
        <v>0.44</v>
      </c>
      <c r="P68" t="s">
        <v>27</v>
      </c>
      <c r="Q68" t="s">
        <v>858</v>
      </c>
      <c r="R68">
        <v>1</v>
      </c>
      <c r="S68">
        <v>4096</v>
      </c>
      <c r="T68">
        <v>0</v>
      </c>
      <c r="U68">
        <v>0</v>
      </c>
      <c r="V68">
        <v>0</v>
      </c>
      <c r="W68" t="s">
        <v>21</v>
      </c>
      <c r="X68" t="s">
        <v>88</v>
      </c>
      <c r="Y68" t="s">
        <v>21</v>
      </c>
      <c r="Z68">
        <v>0</v>
      </c>
      <c r="AA68">
        <v>0</v>
      </c>
      <c r="AB68">
        <v>0</v>
      </c>
      <c r="AC68">
        <v>0</v>
      </c>
      <c r="AD68">
        <v>1</v>
      </c>
      <c r="AE68" t="s">
        <v>916</v>
      </c>
      <c r="AF68" t="s">
        <v>1013</v>
      </c>
      <c r="AG68">
        <v>0</v>
      </c>
      <c r="AH68">
        <v>0</v>
      </c>
      <c r="AI68" t="s">
        <v>861</v>
      </c>
    </row>
    <row r="69" spans="2:35" x14ac:dyDescent="0.35">
      <c r="B69" t="str">
        <f>IFERROR(IF(VLOOKUP(G69,'Werners Midrand List'!B:B,1,FALSE)&lt;&gt;"#N/A","Yes","No"),"No")</f>
        <v>Yes</v>
      </c>
      <c r="C69" t="str">
        <f>IFERROR(IF(VLOOKUP(G69,'Previous Quote - Before Migrate'!C:C,1,FALSE)&lt;&gt;"#N/A","Yes","No"),"No")</f>
        <v>Yes</v>
      </c>
      <c r="D69" t="s">
        <v>1712</v>
      </c>
      <c r="E69" t="str">
        <f t="shared" ref="E69:E132" si="1">IF(K69&lt;&gt;"","No","Yes")</f>
        <v>No</v>
      </c>
      <c r="F69" s="19">
        <f>VLOOKUP(L69,'SA - VM Costs (USD)'!B:I,7,FALSE)</f>
        <v>92.71</v>
      </c>
      <c r="G69" t="s">
        <v>309</v>
      </c>
      <c r="H69" t="s">
        <v>27</v>
      </c>
      <c r="I69" t="s">
        <v>15</v>
      </c>
      <c r="J69" t="s">
        <v>854</v>
      </c>
      <c r="K69" t="s">
        <v>855</v>
      </c>
      <c r="L69" t="s">
        <v>877</v>
      </c>
      <c r="M69">
        <v>53</v>
      </c>
      <c r="N69">
        <f>VLOOKUP(L69,'SA - VM Costs (USD)'!B:J,8,FALSE)</f>
        <v>52.997999999999998</v>
      </c>
      <c r="O69">
        <v>13.67</v>
      </c>
      <c r="P69" t="s">
        <v>911</v>
      </c>
      <c r="Q69" t="s">
        <v>863</v>
      </c>
      <c r="R69">
        <v>4</v>
      </c>
      <c r="S69">
        <v>8192</v>
      </c>
      <c r="T69">
        <v>9.25</v>
      </c>
      <c r="U69">
        <v>0</v>
      </c>
      <c r="V69">
        <v>175</v>
      </c>
      <c r="W69" t="s">
        <v>343</v>
      </c>
      <c r="X69" t="s">
        <v>88</v>
      </c>
      <c r="Y69" t="s">
        <v>21</v>
      </c>
      <c r="Z69">
        <v>0</v>
      </c>
      <c r="AA69">
        <v>0</v>
      </c>
      <c r="AB69">
        <v>0</v>
      </c>
      <c r="AC69">
        <v>0</v>
      </c>
      <c r="AD69">
        <v>1</v>
      </c>
      <c r="AE69" t="s">
        <v>1014</v>
      </c>
      <c r="AF69" t="s">
        <v>1015</v>
      </c>
      <c r="AG69">
        <v>0</v>
      </c>
      <c r="AH69">
        <v>0.02</v>
      </c>
      <c r="AI69" t="s">
        <v>861</v>
      </c>
    </row>
    <row r="70" spans="2:35" x14ac:dyDescent="0.35">
      <c r="B70" t="str">
        <f>IFERROR(IF(VLOOKUP(G70,'Werners Midrand List'!B:B,1,FALSE)&lt;&gt;"#N/A","Yes","No"),"No")</f>
        <v>No</v>
      </c>
      <c r="C70" t="str">
        <f>IFERROR(IF(VLOOKUP(G70,'Previous Quote - Before Migrate'!C:C,1,FALSE)&lt;&gt;"#N/A","Yes","No"),"No")</f>
        <v>No</v>
      </c>
      <c r="E70" t="str">
        <f t="shared" si="1"/>
        <v>No</v>
      </c>
      <c r="F70" s="19">
        <f>VLOOKUP(L70,'SA - VM Costs (USD)'!B:I,7,FALSE)</f>
        <v>122.64</v>
      </c>
      <c r="G70" t="s">
        <v>312</v>
      </c>
      <c r="H70" t="s">
        <v>27</v>
      </c>
      <c r="I70" t="s">
        <v>15</v>
      </c>
      <c r="J70" t="s">
        <v>854</v>
      </c>
      <c r="K70" t="s">
        <v>855</v>
      </c>
      <c r="L70" t="s">
        <v>856</v>
      </c>
      <c r="M70">
        <v>76.08</v>
      </c>
      <c r="O70">
        <v>0.88</v>
      </c>
      <c r="P70" t="s">
        <v>857</v>
      </c>
      <c r="Q70" t="s">
        <v>858</v>
      </c>
      <c r="R70">
        <v>6</v>
      </c>
      <c r="S70">
        <v>10240</v>
      </c>
      <c r="T70">
        <v>0.67</v>
      </c>
      <c r="U70">
        <v>0</v>
      </c>
      <c r="V70">
        <v>0</v>
      </c>
      <c r="W70" t="s">
        <v>21</v>
      </c>
      <c r="X70" t="s">
        <v>343</v>
      </c>
      <c r="Y70" t="s">
        <v>21</v>
      </c>
      <c r="Z70">
        <v>0</v>
      </c>
      <c r="AA70">
        <v>26</v>
      </c>
      <c r="AB70">
        <v>0</v>
      </c>
      <c r="AC70">
        <v>0.36</v>
      </c>
      <c r="AD70">
        <v>1</v>
      </c>
      <c r="AE70" t="s">
        <v>1016</v>
      </c>
      <c r="AF70" t="s">
        <v>1017</v>
      </c>
      <c r="AG70">
        <v>0</v>
      </c>
      <c r="AH70">
        <v>0</v>
      </c>
      <c r="AI70" t="s">
        <v>861</v>
      </c>
    </row>
    <row r="71" spans="2:35" x14ac:dyDescent="0.35">
      <c r="B71" t="str">
        <f>IFERROR(IF(VLOOKUP(G71,'Werners Midrand List'!B:B,1,FALSE)&lt;&gt;"#N/A","Yes","No"),"No")</f>
        <v>No</v>
      </c>
      <c r="C71" t="str">
        <f>IFERROR(IF(VLOOKUP(G71,'Previous Quote - Before Migrate'!C:C,1,FALSE)&lt;&gt;"#N/A","Yes","No"),"No")</f>
        <v>No</v>
      </c>
      <c r="E71" t="str">
        <f t="shared" si="1"/>
        <v>No</v>
      </c>
      <c r="F71" s="19">
        <f>VLOOKUP(L71,'SA - VM Costs (USD)'!B:I,7,FALSE)</f>
        <v>185.42</v>
      </c>
      <c r="G71" t="s">
        <v>315</v>
      </c>
      <c r="H71" t="s">
        <v>27</v>
      </c>
      <c r="I71" t="s">
        <v>15</v>
      </c>
      <c r="J71" t="s">
        <v>854</v>
      </c>
      <c r="K71" t="s">
        <v>855</v>
      </c>
      <c r="L71" t="s">
        <v>921</v>
      </c>
      <c r="M71">
        <v>106.17</v>
      </c>
      <c r="O71">
        <v>1.31</v>
      </c>
      <c r="P71" t="s">
        <v>857</v>
      </c>
      <c r="Q71" t="s">
        <v>863</v>
      </c>
      <c r="R71">
        <v>4</v>
      </c>
      <c r="S71">
        <v>16384</v>
      </c>
      <c r="T71">
        <v>55.25</v>
      </c>
      <c r="U71">
        <v>0</v>
      </c>
      <c r="V71">
        <v>0</v>
      </c>
      <c r="W71" t="s">
        <v>21</v>
      </c>
      <c r="X71" t="s">
        <v>89</v>
      </c>
      <c r="Y71" t="s">
        <v>21</v>
      </c>
      <c r="Z71">
        <v>0</v>
      </c>
      <c r="AA71">
        <v>0</v>
      </c>
      <c r="AB71">
        <v>0</v>
      </c>
      <c r="AC71">
        <v>0</v>
      </c>
      <c r="AD71">
        <v>1</v>
      </c>
      <c r="AE71" t="s">
        <v>1018</v>
      </c>
      <c r="AF71" t="s">
        <v>1019</v>
      </c>
      <c r="AG71">
        <v>0</v>
      </c>
      <c r="AH71">
        <v>0</v>
      </c>
      <c r="AI71" t="s">
        <v>861</v>
      </c>
    </row>
    <row r="72" spans="2:35" x14ac:dyDescent="0.35">
      <c r="B72" t="str">
        <f>IFERROR(IF(VLOOKUP(G72,'Werners Midrand List'!B:B,1,FALSE)&lt;&gt;"#N/A","Yes","No"),"No")</f>
        <v>No</v>
      </c>
      <c r="C72" t="str">
        <f>IFERROR(IF(VLOOKUP(G72,'Previous Quote - Before Migrate'!C:C,1,FALSE)&lt;&gt;"#N/A","Yes","No"),"No")</f>
        <v>No</v>
      </c>
      <c r="E72" t="str">
        <f t="shared" si="1"/>
        <v>No</v>
      </c>
      <c r="F72" s="19">
        <f>VLOOKUP(L72,'SA - VM Costs (USD)'!B:I,7,FALSE)</f>
        <v>55.991</v>
      </c>
      <c r="G72" t="s">
        <v>319</v>
      </c>
      <c r="H72" t="s">
        <v>27</v>
      </c>
      <c r="I72" t="s">
        <v>890</v>
      </c>
      <c r="J72" t="s">
        <v>891</v>
      </c>
      <c r="K72" t="s">
        <v>855</v>
      </c>
      <c r="L72" t="s">
        <v>932</v>
      </c>
      <c r="M72">
        <v>30.17</v>
      </c>
      <c r="O72">
        <v>0.44</v>
      </c>
      <c r="P72" t="s">
        <v>1020</v>
      </c>
      <c r="Q72" t="s">
        <v>863</v>
      </c>
      <c r="R72">
        <v>1</v>
      </c>
      <c r="S72">
        <v>2048</v>
      </c>
      <c r="T72">
        <v>1</v>
      </c>
      <c r="U72">
        <v>0</v>
      </c>
      <c r="V72">
        <v>0</v>
      </c>
      <c r="W72" t="s">
        <v>21</v>
      </c>
      <c r="X72" t="s">
        <v>88</v>
      </c>
      <c r="Y72" t="s">
        <v>21</v>
      </c>
      <c r="Z72">
        <v>0</v>
      </c>
      <c r="AA72">
        <v>0</v>
      </c>
      <c r="AB72">
        <v>0</v>
      </c>
      <c r="AC72">
        <v>0</v>
      </c>
      <c r="AD72">
        <v>1</v>
      </c>
      <c r="AE72" t="s">
        <v>1021</v>
      </c>
      <c r="AF72" t="s">
        <v>1022</v>
      </c>
      <c r="AG72">
        <v>0</v>
      </c>
      <c r="AH72">
        <v>0</v>
      </c>
      <c r="AI72" t="s">
        <v>861</v>
      </c>
    </row>
    <row r="73" spans="2:35" x14ac:dyDescent="0.35">
      <c r="B73" t="str">
        <f>IFERROR(IF(VLOOKUP(G73,'Werners Midrand List'!B:B,1,FALSE)&lt;&gt;"#N/A","Yes","No"),"No")</f>
        <v>Yes</v>
      </c>
      <c r="C73" t="str">
        <f>IFERROR(IF(VLOOKUP(G73,'Previous Quote - Before Migrate'!C:C,1,FALSE)&lt;&gt;"#N/A","Yes","No"),"No")</f>
        <v>Yes</v>
      </c>
      <c r="E73" t="str">
        <f t="shared" si="1"/>
        <v>No</v>
      </c>
      <c r="F73" s="19">
        <f>VLOOKUP(L73,'SA - VM Costs (USD)'!B:I,7,FALSE)</f>
        <v>83.22</v>
      </c>
      <c r="G73" t="s">
        <v>321</v>
      </c>
      <c r="H73" t="s">
        <v>27</v>
      </c>
      <c r="I73" t="s">
        <v>15</v>
      </c>
      <c r="J73" t="s">
        <v>854</v>
      </c>
      <c r="K73" t="s">
        <v>855</v>
      </c>
      <c r="L73" t="s">
        <v>869</v>
      </c>
      <c r="M73">
        <v>48.92</v>
      </c>
      <c r="O73">
        <v>7.89</v>
      </c>
      <c r="P73" t="s">
        <v>857</v>
      </c>
      <c r="Q73" t="s">
        <v>858</v>
      </c>
      <c r="R73">
        <v>1</v>
      </c>
      <c r="S73">
        <v>4096</v>
      </c>
      <c r="T73">
        <v>0</v>
      </c>
      <c r="U73">
        <v>0</v>
      </c>
      <c r="V73">
        <v>80</v>
      </c>
      <c r="W73" t="s">
        <v>88</v>
      </c>
      <c r="X73" t="s">
        <v>21</v>
      </c>
      <c r="Y73" t="s">
        <v>21</v>
      </c>
      <c r="Z73">
        <v>0</v>
      </c>
      <c r="AA73">
        <v>0</v>
      </c>
      <c r="AB73">
        <v>0</v>
      </c>
      <c r="AC73">
        <v>0</v>
      </c>
      <c r="AD73">
        <v>1</v>
      </c>
      <c r="AE73" t="s">
        <v>916</v>
      </c>
      <c r="AF73" t="s">
        <v>1023</v>
      </c>
      <c r="AG73">
        <v>0</v>
      </c>
      <c r="AH73">
        <v>0</v>
      </c>
      <c r="AI73" t="s">
        <v>861</v>
      </c>
    </row>
    <row r="74" spans="2:35" x14ac:dyDescent="0.35">
      <c r="B74" t="str">
        <f>IFERROR(IF(VLOOKUP(G74,'Werners Midrand List'!B:B,1,FALSE)&lt;&gt;"#N/A","Yes","No"),"No")</f>
        <v>Yes</v>
      </c>
      <c r="C74" t="str">
        <f>IFERROR(IF(VLOOKUP(G74,'Previous Quote - Before Migrate'!C:C,1,FALSE)&lt;&gt;"#N/A","Yes","No"),"No")</f>
        <v>Yes</v>
      </c>
      <c r="D74" t="s">
        <v>1712</v>
      </c>
      <c r="E74" t="str">
        <f t="shared" si="1"/>
        <v>No</v>
      </c>
      <c r="F74" s="19">
        <f>VLOOKUP(L74,'SA - VM Costs (USD)'!B:I,7,FALSE)</f>
        <v>166.44</v>
      </c>
      <c r="G74" t="s">
        <v>322</v>
      </c>
      <c r="H74" t="s">
        <v>27</v>
      </c>
      <c r="I74" t="s">
        <v>15</v>
      </c>
      <c r="J74" t="s">
        <v>854</v>
      </c>
      <c r="K74" t="s">
        <v>855</v>
      </c>
      <c r="L74" t="s">
        <v>901</v>
      </c>
      <c r="M74">
        <v>97.83</v>
      </c>
      <c r="N74">
        <f>VLOOKUP(L74,'SA - VM Costs (USD)'!B:J,8,FALSE)</f>
        <v>97.834599999999995</v>
      </c>
      <c r="O74">
        <v>7.89</v>
      </c>
      <c r="P74" t="s">
        <v>857</v>
      </c>
      <c r="Q74" t="s">
        <v>863</v>
      </c>
      <c r="R74">
        <v>4</v>
      </c>
      <c r="S74">
        <v>4096</v>
      </c>
      <c r="T74">
        <v>0</v>
      </c>
      <c r="U74">
        <v>0</v>
      </c>
      <c r="V74">
        <v>100</v>
      </c>
      <c r="W74" t="s">
        <v>88</v>
      </c>
      <c r="X74" t="s">
        <v>21</v>
      </c>
      <c r="Y74" t="s">
        <v>21</v>
      </c>
      <c r="Z74">
        <v>0</v>
      </c>
      <c r="AA74">
        <v>0</v>
      </c>
      <c r="AB74">
        <v>0</v>
      </c>
      <c r="AC74">
        <v>0</v>
      </c>
      <c r="AD74">
        <v>1</v>
      </c>
      <c r="AE74" t="s">
        <v>1024</v>
      </c>
      <c r="AF74" t="s">
        <v>1025</v>
      </c>
      <c r="AG74">
        <v>0.01</v>
      </c>
      <c r="AH74">
        <v>0.01</v>
      </c>
      <c r="AI74" t="s">
        <v>861</v>
      </c>
    </row>
    <row r="75" spans="2:35" x14ac:dyDescent="0.35">
      <c r="B75" t="str">
        <f>IFERROR(IF(VLOOKUP(G75,'Werners Midrand List'!B:B,1,FALSE)&lt;&gt;"#N/A","Yes","No"),"No")</f>
        <v>No</v>
      </c>
      <c r="C75" t="str">
        <f>IFERROR(IF(VLOOKUP(G75,'Previous Quote - Before Migrate'!C:C,1,FALSE)&lt;&gt;"#N/A","Yes","No"),"No")</f>
        <v>No</v>
      </c>
      <c r="E75" t="str">
        <f t="shared" si="1"/>
        <v>No</v>
      </c>
      <c r="F75" s="19">
        <f>VLOOKUP(L75,'SA - VM Costs (USD)'!B:I,7,FALSE)</f>
        <v>92.71</v>
      </c>
      <c r="G75" t="s">
        <v>324</v>
      </c>
      <c r="H75" t="s">
        <v>27</v>
      </c>
      <c r="I75" t="s">
        <v>15</v>
      </c>
      <c r="J75" t="s">
        <v>854</v>
      </c>
      <c r="K75" t="s">
        <v>855</v>
      </c>
      <c r="L75" t="s">
        <v>877</v>
      </c>
      <c r="M75">
        <v>53</v>
      </c>
      <c r="O75">
        <v>2.19</v>
      </c>
      <c r="P75" t="s">
        <v>857</v>
      </c>
      <c r="Q75" t="s">
        <v>858</v>
      </c>
      <c r="R75">
        <v>4</v>
      </c>
      <c r="S75">
        <v>8192</v>
      </c>
      <c r="T75">
        <v>1.25</v>
      </c>
      <c r="U75">
        <v>0</v>
      </c>
      <c r="V75">
        <v>0</v>
      </c>
      <c r="W75" t="s">
        <v>21</v>
      </c>
      <c r="X75" t="s">
        <v>381</v>
      </c>
      <c r="Y75" t="s">
        <v>21</v>
      </c>
      <c r="Z75">
        <v>0</v>
      </c>
      <c r="AA75">
        <v>0</v>
      </c>
      <c r="AB75">
        <v>0</v>
      </c>
      <c r="AC75">
        <v>0</v>
      </c>
      <c r="AD75">
        <v>1</v>
      </c>
      <c r="AE75" t="s">
        <v>1026</v>
      </c>
      <c r="AF75" t="s">
        <v>1027</v>
      </c>
      <c r="AG75">
        <v>0</v>
      </c>
      <c r="AH75">
        <v>0</v>
      </c>
      <c r="AI75" t="s">
        <v>861</v>
      </c>
    </row>
    <row r="76" spans="2:35" x14ac:dyDescent="0.35">
      <c r="B76" t="str">
        <f>IFERROR(IF(VLOOKUP(G76,'Werners Midrand List'!B:B,1,FALSE)&lt;&gt;"#N/A","Yes","No"),"No")</f>
        <v>Yes</v>
      </c>
      <c r="C76" t="str">
        <f>IFERROR(IF(VLOOKUP(G76,'Previous Quote - Before Migrate'!C:C,1,FALSE)&lt;&gt;"#N/A","Yes","No"),"No")</f>
        <v>Yes</v>
      </c>
      <c r="D76" t="s">
        <v>1712</v>
      </c>
      <c r="E76" t="str">
        <f t="shared" si="1"/>
        <v>No</v>
      </c>
      <c r="F76" s="19">
        <f>VLOOKUP(L76,'SA - VM Costs (USD)'!B:I,7,FALSE)</f>
        <v>92.71</v>
      </c>
      <c r="G76" t="s">
        <v>329</v>
      </c>
      <c r="H76" t="s">
        <v>27</v>
      </c>
      <c r="I76" t="s">
        <v>15</v>
      </c>
      <c r="J76" t="s">
        <v>854</v>
      </c>
      <c r="K76" t="s">
        <v>855</v>
      </c>
      <c r="L76" t="s">
        <v>877</v>
      </c>
      <c r="M76">
        <v>53</v>
      </c>
      <c r="N76">
        <f>VLOOKUP(L76,'SA - VM Costs (USD)'!B:J,8,FALSE)</f>
        <v>52.997999999999998</v>
      </c>
      <c r="O76">
        <v>15.18</v>
      </c>
      <c r="P76" t="s">
        <v>866</v>
      </c>
      <c r="Q76" t="s">
        <v>858</v>
      </c>
      <c r="R76">
        <v>8</v>
      </c>
      <c r="S76">
        <v>6000</v>
      </c>
      <c r="T76">
        <v>0.12</v>
      </c>
      <c r="U76">
        <v>0</v>
      </c>
      <c r="V76">
        <v>150</v>
      </c>
      <c r="W76" t="s">
        <v>88</v>
      </c>
      <c r="X76" t="s">
        <v>21</v>
      </c>
      <c r="Y76" t="s">
        <v>21</v>
      </c>
      <c r="Z76">
        <v>0</v>
      </c>
      <c r="AA76">
        <v>0</v>
      </c>
      <c r="AB76">
        <v>0</v>
      </c>
      <c r="AC76">
        <v>0</v>
      </c>
      <c r="AD76">
        <v>1</v>
      </c>
      <c r="AE76" t="s">
        <v>1028</v>
      </c>
      <c r="AF76" t="s">
        <v>1029</v>
      </c>
      <c r="AG76">
        <v>0.01</v>
      </c>
      <c r="AH76">
        <v>0</v>
      </c>
      <c r="AI76" t="s">
        <v>861</v>
      </c>
    </row>
    <row r="77" spans="2:35" x14ac:dyDescent="0.35">
      <c r="B77" t="str">
        <f>IFERROR(IF(VLOOKUP(G77,'Werners Midrand List'!B:B,1,FALSE)&lt;&gt;"#N/A","Yes","No"),"No")</f>
        <v>No</v>
      </c>
      <c r="C77" t="str">
        <f>IFERROR(IF(VLOOKUP(G77,'Previous Quote - Before Migrate'!C:C,1,FALSE)&lt;&gt;"#N/A","Yes","No"),"No")</f>
        <v>No</v>
      </c>
      <c r="E77" t="str">
        <f t="shared" si="1"/>
        <v>No</v>
      </c>
      <c r="F77" s="19">
        <f>VLOOKUP(L77,'SA - VM Costs (USD)'!B:I,7,FALSE)</f>
        <v>83.22</v>
      </c>
      <c r="G77" t="s">
        <v>330</v>
      </c>
      <c r="H77" t="s">
        <v>27</v>
      </c>
      <c r="I77" t="s">
        <v>890</v>
      </c>
      <c r="J77" t="s">
        <v>891</v>
      </c>
      <c r="K77" t="s">
        <v>855</v>
      </c>
      <c r="L77" t="s">
        <v>869</v>
      </c>
      <c r="M77">
        <v>48.92</v>
      </c>
      <c r="O77">
        <v>0.88</v>
      </c>
      <c r="P77" t="s">
        <v>892</v>
      </c>
      <c r="Q77" t="s">
        <v>863</v>
      </c>
      <c r="R77">
        <v>1</v>
      </c>
      <c r="S77">
        <v>4096</v>
      </c>
      <c r="T77">
        <v>7</v>
      </c>
      <c r="U77">
        <v>0</v>
      </c>
      <c r="V77">
        <v>0</v>
      </c>
      <c r="W77" t="s">
        <v>21</v>
      </c>
      <c r="X77" t="s">
        <v>343</v>
      </c>
      <c r="Y77" t="s">
        <v>21</v>
      </c>
      <c r="Z77">
        <v>99</v>
      </c>
      <c r="AA77">
        <v>0</v>
      </c>
      <c r="AB77">
        <v>1.1299999999999999</v>
      </c>
      <c r="AC77">
        <v>0</v>
      </c>
      <c r="AD77">
        <v>1</v>
      </c>
      <c r="AE77" t="s">
        <v>1030</v>
      </c>
      <c r="AF77" t="s">
        <v>1031</v>
      </c>
      <c r="AG77">
        <v>0</v>
      </c>
      <c r="AH77">
        <v>0</v>
      </c>
      <c r="AI77" t="s">
        <v>861</v>
      </c>
    </row>
    <row r="78" spans="2:35" x14ac:dyDescent="0.35">
      <c r="B78" t="str">
        <f>IFERROR(IF(VLOOKUP(G78,'Werners Midrand List'!B:B,1,FALSE)&lt;&gt;"#N/A","Yes","No"),"No")</f>
        <v>No</v>
      </c>
      <c r="C78" t="str">
        <f>IFERROR(IF(VLOOKUP(G78,'Previous Quote - Before Migrate'!C:C,1,FALSE)&lt;&gt;"#N/A","Yes","No"),"No")</f>
        <v>No</v>
      </c>
      <c r="E78" t="str">
        <f t="shared" si="1"/>
        <v>No</v>
      </c>
      <c r="F78" s="19">
        <f>VLOOKUP(L78,'SA - VM Costs (USD)'!B:I,7,FALSE)</f>
        <v>490.56</v>
      </c>
      <c r="G78" t="s">
        <v>334</v>
      </c>
      <c r="H78" t="s">
        <v>27</v>
      </c>
      <c r="I78" t="s">
        <v>15</v>
      </c>
      <c r="J78" t="s">
        <v>854</v>
      </c>
      <c r="K78" t="s">
        <v>855</v>
      </c>
      <c r="L78" t="s">
        <v>918</v>
      </c>
      <c r="M78">
        <v>304.67</v>
      </c>
      <c r="O78">
        <v>2.19</v>
      </c>
      <c r="P78" t="s">
        <v>866</v>
      </c>
      <c r="Q78" t="s">
        <v>858</v>
      </c>
      <c r="R78">
        <v>16</v>
      </c>
      <c r="S78">
        <v>65536</v>
      </c>
      <c r="T78">
        <v>0.19</v>
      </c>
      <c r="U78">
        <v>0</v>
      </c>
      <c r="V78">
        <v>0</v>
      </c>
      <c r="W78" t="s">
        <v>21</v>
      </c>
      <c r="X78" t="s">
        <v>381</v>
      </c>
      <c r="Y78" t="s">
        <v>21</v>
      </c>
      <c r="Z78">
        <v>0</v>
      </c>
      <c r="AA78">
        <v>0</v>
      </c>
      <c r="AB78">
        <v>0</v>
      </c>
      <c r="AC78">
        <v>0</v>
      </c>
      <c r="AD78">
        <v>1</v>
      </c>
      <c r="AE78" t="s">
        <v>1032</v>
      </c>
      <c r="AF78" t="s">
        <v>1033</v>
      </c>
      <c r="AG78">
        <v>0.01</v>
      </c>
      <c r="AH78">
        <v>0</v>
      </c>
      <c r="AI78" t="s">
        <v>861</v>
      </c>
    </row>
    <row r="79" spans="2:35" x14ac:dyDescent="0.35">
      <c r="B79" t="str">
        <f>IFERROR(IF(VLOOKUP(G79,'Werners Midrand List'!B:B,1,FALSE)&lt;&gt;"#N/A","Yes","No"),"No")</f>
        <v>No</v>
      </c>
      <c r="C79" t="str">
        <f>IFERROR(IF(VLOOKUP(G79,'Previous Quote - Before Migrate'!C:C,1,FALSE)&lt;&gt;"#N/A","Yes","No"),"No")</f>
        <v>Yes</v>
      </c>
      <c r="E79" t="str">
        <f t="shared" si="1"/>
        <v>No</v>
      </c>
      <c r="F79" s="19">
        <f>VLOOKUP(L79,'SA - VM Costs (USD)'!B:I,7,FALSE)</f>
        <v>185.42</v>
      </c>
      <c r="G79" t="s">
        <v>339</v>
      </c>
      <c r="H79" t="s">
        <v>27</v>
      </c>
      <c r="I79" t="s">
        <v>890</v>
      </c>
      <c r="J79" t="s">
        <v>914</v>
      </c>
      <c r="K79" t="s">
        <v>915</v>
      </c>
      <c r="L79" t="s">
        <v>921</v>
      </c>
      <c r="M79">
        <v>106.17</v>
      </c>
      <c r="O79">
        <v>23.51</v>
      </c>
      <c r="P79" t="s">
        <v>27</v>
      </c>
      <c r="Q79" t="s">
        <v>858</v>
      </c>
      <c r="R79">
        <v>4</v>
      </c>
      <c r="S79">
        <v>16384</v>
      </c>
      <c r="T79">
        <v>0</v>
      </c>
      <c r="U79">
        <v>0</v>
      </c>
      <c r="V79">
        <v>332</v>
      </c>
      <c r="W79" t="s">
        <v>343</v>
      </c>
      <c r="X79" t="s">
        <v>88</v>
      </c>
      <c r="Y79" t="s">
        <v>21</v>
      </c>
      <c r="Z79">
        <v>0</v>
      </c>
      <c r="AA79">
        <v>0</v>
      </c>
      <c r="AB79">
        <v>0</v>
      </c>
      <c r="AC79">
        <v>0</v>
      </c>
      <c r="AD79">
        <v>1</v>
      </c>
      <c r="AE79" t="s">
        <v>916</v>
      </c>
      <c r="AF79" t="s">
        <v>1034</v>
      </c>
      <c r="AG79">
        <v>0</v>
      </c>
      <c r="AH79">
        <v>0</v>
      </c>
      <c r="AI79" t="s">
        <v>861</v>
      </c>
    </row>
    <row r="80" spans="2:35" x14ac:dyDescent="0.35">
      <c r="B80" t="str">
        <f>IFERROR(IF(VLOOKUP(G80,'Werners Midrand List'!B:B,1,FALSE)&lt;&gt;"#N/A","Yes","No"),"No")</f>
        <v>No</v>
      </c>
      <c r="C80" t="str">
        <f>IFERROR(IF(VLOOKUP(G80,'Previous Quote - Before Migrate'!C:C,1,FALSE)&lt;&gt;"#N/A","Yes","No"),"No")</f>
        <v>No</v>
      </c>
      <c r="E80" t="str">
        <f t="shared" si="1"/>
        <v>No</v>
      </c>
      <c r="F80" s="19">
        <f>VLOOKUP(L80,'SA - VM Costs (USD)'!B:I,7,FALSE)</f>
        <v>665.03</v>
      </c>
      <c r="G80" t="s">
        <v>344</v>
      </c>
      <c r="H80" t="s">
        <v>27</v>
      </c>
      <c r="I80" t="s">
        <v>15</v>
      </c>
      <c r="J80" t="s">
        <v>854</v>
      </c>
      <c r="K80" t="s">
        <v>855</v>
      </c>
      <c r="L80" t="s">
        <v>980</v>
      </c>
      <c r="M80">
        <v>391.17</v>
      </c>
      <c r="O80">
        <v>0.44</v>
      </c>
      <c r="P80" t="s">
        <v>857</v>
      </c>
      <c r="Q80" t="s">
        <v>858</v>
      </c>
      <c r="R80">
        <v>12</v>
      </c>
      <c r="S80">
        <v>18384</v>
      </c>
      <c r="T80">
        <v>0</v>
      </c>
      <c r="U80">
        <v>0</v>
      </c>
      <c r="V80">
        <v>0</v>
      </c>
      <c r="W80" t="s">
        <v>21</v>
      </c>
      <c r="X80" t="s">
        <v>88</v>
      </c>
      <c r="Y80" t="s">
        <v>21</v>
      </c>
      <c r="Z80">
        <v>0</v>
      </c>
      <c r="AA80">
        <v>11</v>
      </c>
      <c r="AB80">
        <v>0</v>
      </c>
      <c r="AC80">
        <v>0.06</v>
      </c>
      <c r="AD80">
        <v>1</v>
      </c>
      <c r="AE80" t="s">
        <v>1035</v>
      </c>
      <c r="AF80" t="s">
        <v>1036</v>
      </c>
      <c r="AG80">
        <v>0</v>
      </c>
      <c r="AH80">
        <v>0</v>
      </c>
      <c r="AI80" t="s">
        <v>861</v>
      </c>
    </row>
    <row r="81" spans="2:35" x14ac:dyDescent="0.35">
      <c r="B81" t="str">
        <f>IFERROR(IF(VLOOKUP(G81,'Werners Midrand List'!B:B,1,FALSE)&lt;&gt;"#N/A","Yes","No"),"No")</f>
        <v>No</v>
      </c>
      <c r="C81" t="str">
        <f>IFERROR(IF(VLOOKUP(G81,'Previous Quote - Before Migrate'!C:C,1,FALSE)&lt;&gt;"#N/A","Yes","No"),"No")</f>
        <v>No</v>
      </c>
      <c r="E81" t="str">
        <f t="shared" si="1"/>
        <v>No</v>
      </c>
      <c r="F81" s="19">
        <f>VLOOKUP(L81,'SA - VM Costs (USD)'!B:I,7,FALSE)</f>
        <v>92.71</v>
      </c>
      <c r="G81" t="s">
        <v>346</v>
      </c>
      <c r="H81" t="s">
        <v>27</v>
      </c>
      <c r="I81" t="s">
        <v>15</v>
      </c>
      <c r="J81" t="s">
        <v>854</v>
      </c>
      <c r="K81" t="s">
        <v>855</v>
      </c>
      <c r="L81" t="s">
        <v>877</v>
      </c>
      <c r="M81">
        <v>53</v>
      </c>
      <c r="O81">
        <v>0.44</v>
      </c>
      <c r="P81" t="s">
        <v>906</v>
      </c>
      <c r="Q81" t="s">
        <v>858</v>
      </c>
      <c r="R81">
        <v>6</v>
      </c>
      <c r="S81">
        <v>8192</v>
      </c>
      <c r="T81">
        <v>1.17</v>
      </c>
      <c r="U81">
        <v>0</v>
      </c>
      <c r="V81">
        <v>0</v>
      </c>
      <c r="W81" t="s">
        <v>21</v>
      </c>
      <c r="X81" t="s">
        <v>88</v>
      </c>
      <c r="Y81" t="s">
        <v>21</v>
      </c>
      <c r="Z81">
        <v>0</v>
      </c>
      <c r="AA81">
        <v>0</v>
      </c>
      <c r="AB81">
        <v>0</v>
      </c>
      <c r="AC81">
        <v>0</v>
      </c>
      <c r="AD81">
        <v>1</v>
      </c>
      <c r="AE81" t="s">
        <v>1037</v>
      </c>
      <c r="AF81" t="s">
        <v>1038</v>
      </c>
      <c r="AG81">
        <v>0.04</v>
      </c>
      <c r="AH81">
        <v>0.02</v>
      </c>
      <c r="AI81" t="s">
        <v>861</v>
      </c>
    </row>
    <row r="82" spans="2:35" x14ac:dyDescent="0.35">
      <c r="B82" t="str">
        <f>IFERROR(IF(VLOOKUP(G82,'Werners Midrand List'!B:B,1,FALSE)&lt;&gt;"#N/A","Yes","No"),"No")</f>
        <v>No</v>
      </c>
      <c r="C82" t="str">
        <f>IFERROR(IF(VLOOKUP(G82,'Previous Quote - Before Migrate'!C:C,1,FALSE)&lt;&gt;"#N/A","Yes","No"),"No")</f>
        <v>No</v>
      </c>
      <c r="E82" t="str">
        <f t="shared" si="1"/>
        <v>No</v>
      </c>
      <c r="F82" s="19">
        <f>VLOOKUP(L82,'SA - VM Costs (USD)'!B:I,7,FALSE)</f>
        <v>92.71</v>
      </c>
      <c r="G82" t="s">
        <v>347</v>
      </c>
      <c r="H82" t="s">
        <v>27</v>
      </c>
      <c r="I82" t="s">
        <v>15</v>
      </c>
      <c r="J82" t="s">
        <v>854</v>
      </c>
      <c r="K82" t="s">
        <v>855</v>
      </c>
      <c r="L82" t="s">
        <v>877</v>
      </c>
      <c r="M82">
        <v>53</v>
      </c>
      <c r="O82">
        <v>0.88</v>
      </c>
      <c r="P82" t="s">
        <v>874</v>
      </c>
      <c r="Q82" t="s">
        <v>863</v>
      </c>
      <c r="R82">
        <v>4</v>
      </c>
      <c r="S82">
        <v>8192</v>
      </c>
      <c r="T82">
        <v>17.5</v>
      </c>
      <c r="U82">
        <v>0</v>
      </c>
      <c r="V82">
        <v>0</v>
      </c>
      <c r="W82" t="s">
        <v>21</v>
      </c>
      <c r="X82" t="s">
        <v>343</v>
      </c>
      <c r="Y82" t="s">
        <v>21</v>
      </c>
      <c r="Z82">
        <v>0</v>
      </c>
      <c r="AA82">
        <v>7</v>
      </c>
      <c r="AB82">
        <v>0</v>
      </c>
      <c r="AC82">
        <v>0.03</v>
      </c>
      <c r="AD82">
        <v>1</v>
      </c>
      <c r="AE82" t="s">
        <v>1039</v>
      </c>
      <c r="AF82" t="s">
        <v>1040</v>
      </c>
      <c r="AG82">
        <v>0</v>
      </c>
      <c r="AH82">
        <v>0</v>
      </c>
      <c r="AI82" t="s">
        <v>861</v>
      </c>
    </row>
    <row r="83" spans="2:35" x14ac:dyDescent="0.35">
      <c r="B83" t="str">
        <f>IFERROR(IF(VLOOKUP(G83,'Werners Midrand List'!B:B,1,FALSE)&lt;&gt;"#N/A","Yes","No"),"No")</f>
        <v>No</v>
      </c>
      <c r="C83" t="str">
        <f>IFERROR(IF(VLOOKUP(G83,'Previous Quote - Before Migrate'!C:C,1,FALSE)&lt;&gt;"#N/A","Yes","No"),"No")</f>
        <v>No</v>
      </c>
      <c r="E83" t="str">
        <f t="shared" si="1"/>
        <v>No</v>
      </c>
      <c r="F83" s="19">
        <f>VLOOKUP(L83,'SA - VM Costs (USD)'!B:I,7,FALSE)</f>
        <v>665.03</v>
      </c>
      <c r="G83" t="s">
        <v>350</v>
      </c>
      <c r="H83" t="s">
        <v>27</v>
      </c>
      <c r="I83" t="s">
        <v>15</v>
      </c>
      <c r="J83" t="s">
        <v>854</v>
      </c>
      <c r="K83" t="s">
        <v>855</v>
      </c>
      <c r="L83" t="s">
        <v>980</v>
      </c>
      <c r="M83">
        <v>391.17</v>
      </c>
      <c r="O83">
        <v>0.44</v>
      </c>
      <c r="P83" t="s">
        <v>906</v>
      </c>
      <c r="Q83" t="s">
        <v>858</v>
      </c>
      <c r="R83">
        <v>16</v>
      </c>
      <c r="S83">
        <v>28672</v>
      </c>
      <c r="T83">
        <v>0</v>
      </c>
      <c r="U83">
        <v>0</v>
      </c>
      <c r="V83">
        <v>0</v>
      </c>
      <c r="W83" t="s">
        <v>21</v>
      </c>
      <c r="X83" t="s">
        <v>88</v>
      </c>
      <c r="Y83" t="s">
        <v>21</v>
      </c>
      <c r="Z83">
        <v>0</v>
      </c>
      <c r="AA83">
        <v>11</v>
      </c>
      <c r="AB83">
        <v>0</v>
      </c>
      <c r="AC83">
        <v>0.22</v>
      </c>
      <c r="AD83">
        <v>1</v>
      </c>
      <c r="AE83" t="s">
        <v>1041</v>
      </c>
      <c r="AF83" t="s">
        <v>1042</v>
      </c>
      <c r="AG83">
        <v>0</v>
      </c>
      <c r="AH83">
        <v>0</v>
      </c>
      <c r="AI83" t="s">
        <v>861</v>
      </c>
    </row>
    <row r="84" spans="2:35" x14ac:dyDescent="0.35">
      <c r="B84" t="str">
        <f>IFERROR(IF(VLOOKUP(G84,'Werners Midrand List'!B:B,1,FALSE)&lt;&gt;"#N/A","Yes","No"),"No")</f>
        <v>No</v>
      </c>
      <c r="C84" t="str">
        <f>IFERROR(IF(VLOOKUP(G84,'Previous Quote - Before Migrate'!C:C,1,FALSE)&lt;&gt;"#N/A","Yes","No"),"No")</f>
        <v>No</v>
      </c>
      <c r="E84" t="str">
        <f t="shared" si="1"/>
        <v>No</v>
      </c>
      <c r="F84" s="19">
        <f>VLOOKUP(L84,'SA - VM Costs (USD)'!B:I,7,FALSE)</f>
        <v>185.42</v>
      </c>
      <c r="G84" t="s">
        <v>352</v>
      </c>
      <c r="H84" t="s">
        <v>27</v>
      </c>
      <c r="I84" t="s">
        <v>890</v>
      </c>
      <c r="J84" t="s">
        <v>914</v>
      </c>
      <c r="K84" t="s">
        <v>915</v>
      </c>
      <c r="L84" t="s">
        <v>921</v>
      </c>
      <c r="M84">
        <v>106.17</v>
      </c>
      <c r="O84">
        <v>15.78</v>
      </c>
      <c r="P84" t="s">
        <v>27</v>
      </c>
      <c r="Q84" t="s">
        <v>858</v>
      </c>
      <c r="R84">
        <v>4</v>
      </c>
      <c r="S84">
        <v>16384</v>
      </c>
      <c r="T84">
        <v>0</v>
      </c>
      <c r="U84">
        <v>0</v>
      </c>
      <c r="V84">
        <v>200</v>
      </c>
      <c r="W84" t="s">
        <v>343</v>
      </c>
      <c r="X84" t="s">
        <v>21</v>
      </c>
      <c r="Y84" t="s">
        <v>21</v>
      </c>
      <c r="Z84">
        <v>0</v>
      </c>
      <c r="AA84">
        <v>0</v>
      </c>
      <c r="AB84">
        <v>0</v>
      </c>
      <c r="AC84">
        <v>0</v>
      </c>
      <c r="AD84">
        <v>1</v>
      </c>
      <c r="AE84" t="s">
        <v>916</v>
      </c>
      <c r="AF84" t="s">
        <v>1043</v>
      </c>
      <c r="AG84">
        <v>0</v>
      </c>
      <c r="AH84">
        <v>0</v>
      </c>
      <c r="AI84" t="s">
        <v>861</v>
      </c>
    </row>
    <row r="85" spans="2:35" x14ac:dyDescent="0.35">
      <c r="B85" t="str">
        <f>IFERROR(IF(VLOOKUP(G85,'Werners Midrand List'!B:B,1,FALSE)&lt;&gt;"#N/A","Yes","No"),"No")</f>
        <v>No</v>
      </c>
      <c r="C85" t="str">
        <f>IFERROR(IF(VLOOKUP(G85,'Previous Quote - Before Migrate'!C:C,1,FALSE)&lt;&gt;"#N/A","Yes","No"),"No")</f>
        <v>No</v>
      </c>
      <c r="E85" t="str">
        <f t="shared" si="1"/>
        <v>No</v>
      </c>
      <c r="F85" s="19">
        <f>VLOOKUP(L85,'SA - VM Costs (USD)'!B:I,7,FALSE)</f>
        <v>92.71</v>
      </c>
      <c r="G85" t="s">
        <v>355</v>
      </c>
      <c r="H85" t="s">
        <v>27</v>
      </c>
      <c r="I85" t="s">
        <v>15</v>
      </c>
      <c r="J85" t="s">
        <v>854</v>
      </c>
      <c r="K85" t="s">
        <v>855</v>
      </c>
      <c r="L85" t="s">
        <v>877</v>
      </c>
      <c r="M85">
        <v>53</v>
      </c>
      <c r="O85">
        <v>0.88</v>
      </c>
      <c r="P85" t="s">
        <v>866</v>
      </c>
      <c r="Q85" t="s">
        <v>858</v>
      </c>
      <c r="R85">
        <v>4</v>
      </c>
      <c r="S85">
        <v>6144</v>
      </c>
      <c r="T85">
        <v>0.25</v>
      </c>
      <c r="U85">
        <v>0</v>
      </c>
      <c r="V85">
        <v>0</v>
      </c>
      <c r="W85" t="s">
        <v>21</v>
      </c>
      <c r="X85" t="s">
        <v>343</v>
      </c>
      <c r="Y85" t="s">
        <v>21</v>
      </c>
      <c r="Z85">
        <v>0</v>
      </c>
      <c r="AA85">
        <v>0</v>
      </c>
      <c r="AB85">
        <v>0</v>
      </c>
      <c r="AC85">
        <v>0</v>
      </c>
      <c r="AD85">
        <v>1</v>
      </c>
      <c r="AE85" t="s">
        <v>1044</v>
      </c>
      <c r="AF85" t="s">
        <v>1045</v>
      </c>
      <c r="AG85">
        <v>0.01</v>
      </c>
      <c r="AH85">
        <v>0</v>
      </c>
      <c r="AI85" t="s">
        <v>861</v>
      </c>
    </row>
    <row r="86" spans="2:35" x14ac:dyDescent="0.35">
      <c r="B86" t="str">
        <f>IFERROR(IF(VLOOKUP(G86,'Werners Midrand List'!B:B,1,FALSE)&lt;&gt;"#N/A","Yes","No"),"No")</f>
        <v>No</v>
      </c>
      <c r="C86" t="str">
        <f>IFERROR(IF(VLOOKUP(G86,'Previous Quote - Before Migrate'!C:C,1,FALSE)&lt;&gt;"#N/A","Yes","No"),"No")</f>
        <v>No</v>
      </c>
      <c r="E86" t="str">
        <f t="shared" si="1"/>
        <v>No</v>
      </c>
      <c r="F86" s="19">
        <f>VLOOKUP(L86,'SA - VM Costs (USD)'!B:I,7,FALSE)</f>
        <v>490.56</v>
      </c>
      <c r="G86" t="s">
        <v>357</v>
      </c>
      <c r="H86" t="s">
        <v>27</v>
      </c>
      <c r="I86" t="s">
        <v>15</v>
      </c>
      <c r="J86" t="s">
        <v>854</v>
      </c>
      <c r="K86" t="s">
        <v>915</v>
      </c>
      <c r="L86" t="s">
        <v>918</v>
      </c>
      <c r="M86">
        <v>304.67</v>
      </c>
      <c r="O86">
        <v>336.86</v>
      </c>
      <c r="P86" t="s">
        <v>866</v>
      </c>
      <c r="Q86" t="s">
        <v>858</v>
      </c>
      <c r="R86">
        <v>8</v>
      </c>
      <c r="S86">
        <v>36000</v>
      </c>
      <c r="T86">
        <v>0</v>
      </c>
      <c r="U86">
        <v>0</v>
      </c>
      <c r="V86">
        <v>4731</v>
      </c>
      <c r="W86" t="s">
        <v>68</v>
      </c>
      <c r="X86" t="s">
        <v>21</v>
      </c>
      <c r="Y86" t="s">
        <v>21</v>
      </c>
      <c r="Z86">
        <v>0</v>
      </c>
      <c r="AA86">
        <v>0</v>
      </c>
      <c r="AB86">
        <v>0</v>
      </c>
      <c r="AC86">
        <v>0</v>
      </c>
      <c r="AD86">
        <v>1</v>
      </c>
      <c r="AE86" t="s">
        <v>1046</v>
      </c>
      <c r="AF86" t="s">
        <v>1047</v>
      </c>
      <c r="AG86">
        <v>0</v>
      </c>
      <c r="AH86">
        <v>0</v>
      </c>
      <c r="AI86" t="s">
        <v>861</v>
      </c>
    </row>
    <row r="87" spans="2:35" x14ac:dyDescent="0.35">
      <c r="B87" t="str">
        <f>IFERROR(IF(VLOOKUP(G87,'Werners Midrand List'!B:B,1,FALSE)&lt;&gt;"#N/A","Yes","No"),"No")</f>
        <v>No</v>
      </c>
      <c r="C87" t="str">
        <f>IFERROR(IF(VLOOKUP(G87,'Previous Quote - Before Migrate'!C:C,1,FALSE)&lt;&gt;"#N/A","Yes","No"),"No")</f>
        <v>No</v>
      </c>
      <c r="E87" t="str">
        <f t="shared" si="1"/>
        <v>No</v>
      </c>
      <c r="F87" s="19">
        <f>VLOOKUP(L87,'SA - VM Costs (USD)'!B:I,7,FALSE)</f>
        <v>92.71</v>
      </c>
      <c r="G87" t="s">
        <v>367</v>
      </c>
      <c r="H87" t="s">
        <v>27</v>
      </c>
      <c r="I87" t="s">
        <v>15</v>
      </c>
      <c r="J87" t="s">
        <v>854</v>
      </c>
      <c r="K87" t="s">
        <v>855</v>
      </c>
      <c r="L87" t="s">
        <v>877</v>
      </c>
      <c r="M87">
        <v>53</v>
      </c>
      <c r="O87">
        <v>0.44</v>
      </c>
      <c r="P87" t="s">
        <v>857</v>
      </c>
      <c r="Q87" t="s">
        <v>858</v>
      </c>
      <c r="R87">
        <v>2</v>
      </c>
      <c r="S87">
        <v>8192</v>
      </c>
      <c r="T87">
        <v>0</v>
      </c>
      <c r="U87">
        <v>0</v>
      </c>
      <c r="V87">
        <v>0</v>
      </c>
      <c r="W87" t="s">
        <v>21</v>
      </c>
      <c r="X87" t="s">
        <v>88</v>
      </c>
      <c r="Y87" t="s">
        <v>21</v>
      </c>
      <c r="Z87">
        <v>0</v>
      </c>
      <c r="AA87">
        <v>0</v>
      </c>
      <c r="AB87">
        <v>0</v>
      </c>
      <c r="AC87">
        <v>0</v>
      </c>
      <c r="AD87">
        <v>1</v>
      </c>
      <c r="AE87" t="s">
        <v>1048</v>
      </c>
      <c r="AF87" t="s">
        <v>1049</v>
      </c>
      <c r="AG87">
        <v>0.01</v>
      </c>
      <c r="AH87">
        <v>0</v>
      </c>
      <c r="AI87" t="s">
        <v>861</v>
      </c>
    </row>
    <row r="88" spans="2:35" x14ac:dyDescent="0.35">
      <c r="B88" t="str">
        <f>IFERROR(IF(VLOOKUP(G88,'Werners Midrand List'!B:B,1,FALSE)&lt;&gt;"#N/A","Yes","No"),"No")</f>
        <v>No</v>
      </c>
      <c r="C88" t="str">
        <f>IFERROR(IF(VLOOKUP(G88,'Previous Quote - Before Migrate'!C:C,1,FALSE)&lt;&gt;"#N/A","Yes","No"),"No")</f>
        <v>Yes</v>
      </c>
      <c r="E88" t="str">
        <f t="shared" si="1"/>
        <v>No</v>
      </c>
      <c r="F88" s="19">
        <f>VLOOKUP(L88,'SA - VM Costs (USD)'!B:I,7,FALSE)</f>
        <v>370.84</v>
      </c>
      <c r="G88" t="s">
        <v>368</v>
      </c>
      <c r="H88" t="s">
        <v>27</v>
      </c>
      <c r="I88" t="s">
        <v>890</v>
      </c>
      <c r="J88" t="s">
        <v>914</v>
      </c>
      <c r="K88" t="s">
        <v>915</v>
      </c>
      <c r="L88" t="s">
        <v>882</v>
      </c>
      <c r="M88">
        <v>212.33</v>
      </c>
      <c r="O88">
        <v>0.88</v>
      </c>
      <c r="P88" t="s">
        <v>27</v>
      </c>
      <c r="Q88" t="s">
        <v>863</v>
      </c>
      <c r="R88">
        <v>8</v>
      </c>
      <c r="S88">
        <v>32768</v>
      </c>
      <c r="T88">
        <v>0</v>
      </c>
      <c r="U88">
        <v>0</v>
      </c>
      <c r="V88">
        <v>0</v>
      </c>
      <c r="W88" t="s">
        <v>21</v>
      </c>
      <c r="X88" t="s">
        <v>343</v>
      </c>
      <c r="Y88" t="s">
        <v>21</v>
      </c>
      <c r="Z88">
        <v>0</v>
      </c>
      <c r="AA88">
        <v>0</v>
      </c>
      <c r="AB88">
        <v>0</v>
      </c>
      <c r="AC88">
        <v>0</v>
      </c>
      <c r="AD88">
        <v>1</v>
      </c>
      <c r="AE88" t="s">
        <v>916</v>
      </c>
      <c r="AF88" t="s">
        <v>1050</v>
      </c>
      <c r="AG88">
        <v>0</v>
      </c>
      <c r="AH88">
        <v>0</v>
      </c>
      <c r="AI88" t="s">
        <v>861</v>
      </c>
    </row>
    <row r="89" spans="2:35" x14ac:dyDescent="0.35">
      <c r="B89" t="str">
        <f>IFERROR(IF(VLOOKUP(G89,'Werners Midrand List'!B:B,1,FALSE)&lt;&gt;"#N/A","Yes","No"),"No")</f>
        <v>No</v>
      </c>
      <c r="C89" t="str">
        <f>IFERROR(IF(VLOOKUP(G89,'Previous Quote - Before Migrate'!C:C,1,FALSE)&lt;&gt;"#N/A","Yes","No"),"No")</f>
        <v>No</v>
      </c>
      <c r="E89" t="str">
        <f t="shared" si="1"/>
        <v>No</v>
      </c>
      <c r="F89" s="19">
        <f>VLOOKUP(L89,'SA - VM Costs (USD)'!B:I,7,FALSE)</f>
        <v>83.22</v>
      </c>
      <c r="G89" t="s">
        <v>370</v>
      </c>
      <c r="H89" t="s">
        <v>27</v>
      </c>
      <c r="I89" t="s">
        <v>15</v>
      </c>
      <c r="J89" t="s">
        <v>854</v>
      </c>
      <c r="K89" t="s">
        <v>855</v>
      </c>
      <c r="L89" t="s">
        <v>869</v>
      </c>
      <c r="M89">
        <v>48.92</v>
      </c>
      <c r="O89">
        <v>0.88</v>
      </c>
      <c r="P89" t="s">
        <v>906</v>
      </c>
      <c r="Q89" t="s">
        <v>858</v>
      </c>
      <c r="R89">
        <v>4</v>
      </c>
      <c r="S89">
        <v>4096</v>
      </c>
      <c r="T89">
        <v>0.25</v>
      </c>
      <c r="U89">
        <v>0</v>
      </c>
      <c r="V89">
        <v>0</v>
      </c>
      <c r="W89" t="s">
        <v>21</v>
      </c>
      <c r="X89" t="s">
        <v>343</v>
      </c>
      <c r="Y89" t="s">
        <v>21</v>
      </c>
      <c r="Z89">
        <v>3</v>
      </c>
      <c r="AA89">
        <v>3</v>
      </c>
      <c r="AB89">
        <v>0.03</v>
      </c>
      <c r="AC89">
        <v>0.06</v>
      </c>
      <c r="AD89">
        <v>1</v>
      </c>
      <c r="AE89" t="s">
        <v>1051</v>
      </c>
      <c r="AF89" t="s">
        <v>1052</v>
      </c>
      <c r="AG89">
        <v>0</v>
      </c>
      <c r="AH89">
        <v>0</v>
      </c>
      <c r="AI89" t="s">
        <v>861</v>
      </c>
    </row>
    <row r="90" spans="2:35" x14ac:dyDescent="0.35">
      <c r="B90" t="str">
        <f>IFERROR(IF(VLOOKUP(G90,'Werners Midrand List'!B:B,1,FALSE)&lt;&gt;"#N/A","Yes","No"),"No")</f>
        <v>No</v>
      </c>
      <c r="C90" t="str">
        <f>IFERROR(IF(VLOOKUP(G90,'Previous Quote - Before Migrate'!C:C,1,FALSE)&lt;&gt;"#N/A","Yes","No"),"No")</f>
        <v>No</v>
      </c>
      <c r="E90" t="str">
        <f t="shared" si="1"/>
        <v>No</v>
      </c>
      <c r="F90" s="19">
        <f>VLOOKUP(L90,'SA - VM Costs (USD)'!B:I,7,FALSE)</f>
        <v>245.28</v>
      </c>
      <c r="G90" t="s">
        <v>373</v>
      </c>
      <c r="H90" t="s">
        <v>27</v>
      </c>
      <c r="I90" t="s">
        <v>15</v>
      </c>
      <c r="J90" t="s">
        <v>854</v>
      </c>
      <c r="K90" t="s">
        <v>855</v>
      </c>
      <c r="L90" t="s">
        <v>928</v>
      </c>
      <c r="M90">
        <v>152.08000000000001</v>
      </c>
      <c r="O90">
        <v>2.19</v>
      </c>
      <c r="P90" t="s">
        <v>866</v>
      </c>
      <c r="Q90" t="s">
        <v>858</v>
      </c>
      <c r="R90">
        <v>8</v>
      </c>
      <c r="S90">
        <v>24576</v>
      </c>
      <c r="T90">
        <v>0.12</v>
      </c>
      <c r="U90">
        <v>0</v>
      </c>
      <c r="V90">
        <v>0</v>
      </c>
      <c r="W90" t="s">
        <v>21</v>
      </c>
      <c r="X90" t="s">
        <v>381</v>
      </c>
      <c r="Y90" t="s">
        <v>21</v>
      </c>
      <c r="Z90">
        <v>0</v>
      </c>
      <c r="AA90">
        <v>0</v>
      </c>
      <c r="AB90">
        <v>0</v>
      </c>
      <c r="AC90">
        <v>0</v>
      </c>
      <c r="AD90">
        <v>1</v>
      </c>
      <c r="AE90" t="s">
        <v>1053</v>
      </c>
      <c r="AF90" t="s">
        <v>1054</v>
      </c>
      <c r="AG90">
        <v>0</v>
      </c>
      <c r="AH90">
        <v>0</v>
      </c>
      <c r="AI90" t="s">
        <v>861</v>
      </c>
    </row>
    <row r="91" spans="2:35" x14ac:dyDescent="0.35">
      <c r="B91" t="str">
        <f>IFERROR(IF(VLOOKUP(G91,'Werners Midrand List'!B:B,1,FALSE)&lt;&gt;"#N/A","Yes","No"),"No")</f>
        <v>No</v>
      </c>
      <c r="C91" t="str">
        <f>IFERROR(IF(VLOOKUP(G91,'Previous Quote - Before Migrate'!C:C,1,FALSE)&lt;&gt;"#N/A","Yes","No"),"No")</f>
        <v>No</v>
      </c>
      <c r="E91" t="str">
        <f t="shared" si="1"/>
        <v>No</v>
      </c>
      <c r="F91" s="19">
        <f>VLOOKUP(L91,'SA - VM Costs (USD)'!B:I,7,FALSE)</f>
        <v>185.42</v>
      </c>
      <c r="G91" t="s">
        <v>378</v>
      </c>
      <c r="H91" t="s">
        <v>27</v>
      </c>
      <c r="I91" t="s">
        <v>15</v>
      </c>
      <c r="J91" t="s">
        <v>854</v>
      </c>
      <c r="K91" t="s">
        <v>855</v>
      </c>
      <c r="L91" t="s">
        <v>921</v>
      </c>
      <c r="M91">
        <v>106.17</v>
      </c>
      <c r="O91">
        <v>0.88</v>
      </c>
      <c r="P91" t="s">
        <v>857</v>
      </c>
      <c r="Q91" t="s">
        <v>858</v>
      </c>
      <c r="R91">
        <v>4</v>
      </c>
      <c r="S91">
        <v>16384</v>
      </c>
      <c r="T91">
        <v>0</v>
      </c>
      <c r="U91">
        <v>0</v>
      </c>
      <c r="V91">
        <v>0</v>
      </c>
      <c r="W91" t="s">
        <v>21</v>
      </c>
      <c r="X91" t="s">
        <v>343</v>
      </c>
      <c r="Y91" t="s">
        <v>21</v>
      </c>
      <c r="Z91">
        <v>0</v>
      </c>
      <c r="AA91">
        <v>0</v>
      </c>
      <c r="AB91">
        <v>0</v>
      </c>
      <c r="AC91">
        <v>0</v>
      </c>
      <c r="AD91">
        <v>1</v>
      </c>
      <c r="AE91" t="s">
        <v>1055</v>
      </c>
      <c r="AF91" t="s">
        <v>1056</v>
      </c>
      <c r="AG91">
        <v>0</v>
      </c>
      <c r="AH91">
        <v>0</v>
      </c>
      <c r="AI91" t="s">
        <v>861</v>
      </c>
    </row>
    <row r="92" spans="2:35" x14ac:dyDescent="0.35">
      <c r="B92" t="str">
        <f>IFERROR(IF(VLOOKUP(G92,'Werners Midrand List'!B:B,1,FALSE)&lt;&gt;"#N/A","Yes","No"),"No")</f>
        <v>No</v>
      </c>
      <c r="C92" t="str">
        <f>IFERROR(IF(VLOOKUP(G92,'Previous Quote - Before Migrate'!C:C,1,FALSE)&lt;&gt;"#N/A","Yes","No"),"No")</f>
        <v>Yes</v>
      </c>
      <c r="E92" t="str">
        <f t="shared" si="1"/>
        <v>No</v>
      </c>
      <c r="F92" s="19">
        <f>VLOOKUP(L92,'SA - VM Costs (USD)'!B:I,7,FALSE)</f>
        <v>83.22</v>
      </c>
      <c r="G92" t="s">
        <v>173</v>
      </c>
      <c r="H92" t="s">
        <v>27</v>
      </c>
      <c r="I92" t="s">
        <v>890</v>
      </c>
      <c r="J92" t="s">
        <v>891</v>
      </c>
      <c r="K92" t="s">
        <v>855</v>
      </c>
      <c r="L92" t="s">
        <v>869</v>
      </c>
      <c r="M92">
        <v>48.92</v>
      </c>
      <c r="O92">
        <v>0.44</v>
      </c>
      <c r="P92" t="s">
        <v>1057</v>
      </c>
      <c r="Q92" t="s">
        <v>863</v>
      </c>
      <c r="R92">
        <v>1</v>
      </c>
      <c r="S92">
        <v>4096</v>
      </c>
      <c r="T92">
        <v>0</v>
      </c>
      <c r="U92">
        <v>0</v>
      </c>
      <c r="V92">
        <v>0</v>
      </c>
      <c r="W92" t="s">
        <v>21</v>
      </c>
      <c r="X92" t="s">
        <v>88</v>
      </c>
      <c r="Y92" t="s">
        <v>21</v>
      </c>
      <c r="Z92">
        <v>0</v>
      </c>
      <c r="AA92">
        <v>5</v>
      </c>
      <c r="AB92">
        <v>0</v>
      </c>
      <c r="AC92">
        <v>0.03</v>
      </c>
      <c r="AD92">
        <v>1</v>
      </c>
      <c r="AE92" t="s">
        <v>916</v>
      </c>
      <c r="AF92" t="s">
        <v>1058</v>
      </c>
      <c r="AG92">
        <v>0</v>
      </c>
      <c r="AH92">
        <v>0</v>
      </c>
      <c r="AI92" t="s">
        <v>861</v>
      </c>
    </row>
    <row r="93" spans="2:35" x14ac:dyDescent="0.35">
      <c r="B93" t="str">
        <f>IFERROR(IF(VLOOKUP(G93,'Werners Midrand List'!B:B,1,FALSE)&lt;&gt;"#N/A","Yes","No"),"No")</f>
        <v>No</v>
      </c>
      <c r="C93" t="str">
        <f>IFERROR(IF(VLOOKUP(G93,'Previous Quote - Before Migrate'!C:C,1,FALSE)&lt;&gt;"#N/A","Yes","No"),"No")</f>
        <v>Yes</v>
      </c>
      <c r="E93" t="str">
        <f t="shared" si="1"/>
        <v>No</v>
      </c>
      <c r="F93" s="19">
        <f>VLOOKUP(L93,'SA - VM Costs (USD)'!B:I,7,FALSE)</f>
        <v>83.22</v>
      </c>
      <c r="G93" t="s">
        <v>382</v>
      </c>
      <c r="H93" t="s">
        <v>27</v>
      </c>
      <c r="I93" t="s">
        <v>890</v>
      </c>
      <c r="J93" t="s">
        <v>891</v>
      </c>
      <c r="K93" t="s">
        <v>855</v>
      </c>
      <c r="L93" t="s">
        <v>869</v>
      </c>
      <c r="M93">
        <v>48.92</v>
      </c>
      <c r="O93">
        <v>4.03</v>
      </c>
      <c r="P93" t="s">
        <v>892</v>
      </c>
      <c r="Q93" t="s">
        <v>863</v>
      </c>
      <c r="R93">
        <v>2</v>
      </c>
      <c r="S93">
        <v>2048</v>
      </c>
      <c r="T93">
        <v>0</v>
      </c>
      <c r="U93">
        <v>0</v>
      </c>
      <c r="V93">
        <v>50</v>
      </c>
      <c r="W93" t="s">
        <v>88</v>
      </c>
      <c r="X93" t="s">
        <v>21</v>
      </c>
      <c r="Y93" t="s">
        <v>21</v>
      </c>
      <c r="Z93">
        <v>0</v>
      </c>
      <c r="AA93">
        <v>0</v>
      </c>
      <c r="AB93">
        <v>0</v>
      </c>
      <c r="AC93">
        <v>0</v>
      </c>
      <c r="AD93">
        <v>1</v>
      </c>
      <c r="AE93" t="s">
        <v>916</v>
      </c>
      <c r="AF93" t="s">
        <v>1059</v>
      </c>
      <c r="AG93">
        <v>0</v>
      </c>
      <c r="AH93">
        <v>0</v>
      </c>
      <c r="AI93" t="s">
        <v>861</v>
      </c>
    </row>
    <row r="94" spans="2:35" x14ac:dyDescent="0.35">
      <c r="B94" t="str">
        <f>IFERROR(IF(VLOOKUP(G94,'Werners Midrand List'!B:B,1,FALSE)&lt;&gt;"#N/A","Yes","No"),"No")</f>
        <v>No</v>
      </c>
      <c r="C94" t="str">
        <f>IFERROR(IF(VLOOKUP(G94,'Previous Quote - Before Migrate'!C:C,1,FALSE)&lt;&gt;"#N/A","Yes","No"),"No")</f>
        <v>No</v>
      </c>
      <c r="E94" t="str">
        <f t="shared" si="1"/>
        <v>No</v>
      </c>
      <c r="F94" s="19">
        <f>VLOOKUP(L94,'SA - VM Costs (USD)'!B:I,7,FALSE)</f>
        <v>245.28</v>
      </c>
      <c r="G94" t="s">
        <v>384</v>
      </c>
      <c r="H94" t="s">
        <v>27</v>
      </c>
      <c r="I94" t="s">
        <v>15</v>
      </c>
      <c r="J94" t="s">
        <v>854</v>
      </c>
      <c r="K94" t="s">
        <v>855</v>
      </c>
      <c r="L94" t="s">
        <v>928</v>
      </c>
      <c r="M94">
        <v>152.08000000000001</v>
      </c>
      <c r="O94">
        <v>0.44</v>
      </c>
      <c r="P94" t="s">
        <v>906</v>
      </c>
      <c r="Q94" t="s">
        <v>858</v>
      </c>
      <c r="R94">
        <v>12</v>
      </c>
      <c r="S94">
        <v>25600</v>
      </c>
      <c r="T94">
        <v>6.33</v>
      </c>
      <c r="U94">
        <v>0</v>
      </c>
      <c r="V94">
        <v>0</v>
      </c>
      <c r="W94" t="s">
        <v>21</v>
      </c>
      <c r="X94" t="s">
        <v>88</v>
      </c>
      <c r="Y94" t="s">
        <v>21</v>
      </c>
      <c r="Z94">
        <v>0</v>
      </c>
      <c r="AA94">
        <v>0</v>
      </c>
      <c r="AB94">
        <v>0</v>
      </c>
      <c r="AC94">
        <v>0</v>
      </c>
      <c r="AD94">
        <v>1</v>
      </c>
      <c r="AE94" t="s">
        <v>1060</v>
      </c>
      <c r="AF94" t="s">
        <v>1061</v>
      </c>
      <c r="AG94">
        <v>0.01</v>
      </c>
      <c r="AH94">
        <v>0.01</v>
      </c>
      <c r="AI94" t="s">
        <v>861</v>
      </c>
    </row>
    <row r="95" spans="2:35" x14ac:dyDescent="0.35">
      <c r="B95" t="str">
        <f>IFERROR(IF(VLOOKUP(G95,'Werners Midrand List'!B:B,1,FALSE)&lt;&gt;"#N/A","Yes","No"),"No")</f>
        <v>Yes</v>
      </c>
      <c r="C95" t="str">
        <f>IFERROR(IF(VLOOKUP(G95,'Previous Quote - Before Migrate'!C:C,1,FALSE)&lt;&gt;"#N/A","Yes","No"),"No")</f>
        <v>Yes</v>
      </c>
      <c r="D95" t="s">
        <v>1712</v>
      </c>
      <c r="E95" t="str">
        <f t="shared" si="1"/>
        <v>Yes</v>
      </c>
      <c r="F95" s="19">
        <f>VLOOKUP(L95,'SA - VM Costs (USD)'!B:I,7,FALSE)</f>
        <v>92.71</v>
      </c>
      <c r="G95" t="s">
        <v>385</v>
      </c>
      <c r="H95" t="s">
        <v>27</v>
      </c>
      <c r="I95" t="s">
        <v>15</v>
      </c>
      <c r="J95" t="s">
        <v>854</v>
      </c>
      <c r="K95" t="s">
        <v>27</v>
      </c>
      <c r="L95" t="s">
        <v>877</v>
      </c>
      <c r="M95">
        <v>53</v>
      </c>
      <c r="O95">
        <v>15.78</v>
      </c>
      <c r="P95" t="s">
        <v>857</v>
      </c>
      <c r="Q95" t="s">
        <v>863</v>
      </c>
      <c r="R95">
        <v>2</v>
      </c>
      <c r="S95">
        <v>8192</v>
      </c>
      <c r="T95">
        <v>1</v>
      </c>
      <c r="U95">
        <v>78.8</v>
      </c>
      <c r="V95">
        <v>200</v>
      </c>
      <c r="W95" t="s">
        <v>343</v>
      </c>
      <c r="X95" t="s">
        <v>21</v>
      </c>
      <c r="Y95" t="s">
        <v>21</v>
      </c>
      <c r="Z95">
        <v>0</v>
      </c>
      <c r="AA95">
        <v>0</v>
      </c>
      <c r="AB95">
        <v>0</v>
      </c>
      <c r="AC95">
        <v>0</v>
      </c>
      <c r="AD95">
        <v>1</v>
      </c>
      <c r="AE95" t="s">
        <v>1062</v>
      </c>
      <c r="AF95" t="s">
        <v>1063</v>
      </c>
      <c r="AG95">
        <v>0.01</v>
      </c>
      <c r="AH95">
        <v>0.01</v>
      </c>
      <c r="AI95" t="s">
        <v>861</v>
      </c>
    </row>
    <row r="96" spans="2:35" x14ac:dyDescent="0.35">
      <c r="B96" t="str">
        <f>IFERROR(IF(VLOOKUP(G96,'Werners Midrand List'!B:B,1,FALSE)&lt;&gt;"#N/A","Yes","No"),"No")</f>
        <v>No</v>
      </c>
      <c r="C96" t="str">
        <f>IFERROR(IF(VLOOKUP(G96,'Previous Quote - Before Migrate'!C:C,1,FALSE)&lt;&gt;"#N/A","Yes","No"),"No")</f>
        <v>No</v>
      </c>
      <c r="E96" t="str">
        <f t="shared" si="1"/>
        <v>No</v>
      </c>
      <c r="F96" s="19">
        <f>VLOOKUP(L96,'SA - VM Costs (USD)'!B:I,7,FALSE)</f>
        <v>122.64</v>
      </c>
      <c r="G96" t="s">
        <v>388</v>
      </c>
      <c r="H96" t="s">
        <v>27</v>
      </c>
      <c r="I96" t="s">
        <v>15</v>
      </c>
      <c r="J96" t="s">
        <v>854</v>
      </c>
      <c r="K96" t="s">
        <v>855</v>
      </c>
      <c r="L96" t="s">
        <v>856</v>
      </c>
      <c r="M96">
        <v>76.08</v>
      </c>
      <c r="O96">
        <v>0.88</v>
      </c>
      <c r="P96" t="s">
        <v>857</v>
      </c>
      <c r="Q96" t="s">
        <v>858</v>
      </c>
      <c r="R96">
        <v>2</v>
      </c>
      <c r="S96">
        <v>16384</v>
      </c>
      <c r="T96">
        <v>4.5</v>
      </c>
      <c r="U96">
        <v>0</v>
      </c>
      <c r="V96">
        <v>0</v>
      </c>
      <c r="W96" t="s">
        <v>21</v>
      </c>
      <c r="X96" t="s">
        <v>343</v>
      </c>
      <c r="Y96" t="s">
        <v>21</v>
      </c>
      <c r="Z96">
        <v>24</v>
      </c>
      <c r="AA96">
        <v>3</v>
      </c>
      <c r="AB96">
        <v>0.12</v>
      </c>
      <c r="AC96">
        <v>0.01</v>
      </c>
      <c r="AD96">
        <v>1</v>
      </c>
      <c r="AE96" t="s">
        <v>1064</v>
      </c>
      <c r="AF96" t="s">
        <v>1065</v>
      </c>
      <c r="AG96">
        <v>0</v>
      </c>
      <c r="AH96">
        <v>0</v>
      </c>
      <c r="AI96" t="s">
        <v>861</v>
      </c>
    </row>
    <row r="97" spans="2:35" x14ac:dyDescent="0.35">
      <c r="B97" t="str">
        <f>IFERROR(IF(VLOOKUP(G97,'Werners Midrand List'!B:B,1,FALSE)&lt;&gt;"#N/A","Yes","No"),"No")</f>
        <v>No</v>
      </c>
      <c r="C97" t="str">
        <f>IFERROR(IF(VLOOKUP(G97,'Previous Quote - Before Migrate'!C:C,1,FALSE)&lt;&gt;"#N/A","Yes","No"),"No")</f>
        <v>No</v>
      </c>
      <c r="E97" t="str">
        <f t="shared" si="1"/>
        <v>No</v>
      </c>
      <c r="F97" s="19">
        <f>VLOOKUP(L97,'SA - VM Costs (USD)'!B:I,7,FALSE)</f>
        <v>122.64</v>
      </c>
      <c r="G97" t="s">
        <v>391</v>
      </c>
      <c r="H97" t="s">
        <v>27</v>
      </c>
      <c r="I97" t="s">
        <v>15</v>
      </c>
      <c r="J97" t="s">
        <v>854</v>
      </c>
      <c r="K97" t="s">
        <v>855</v>
      </c>
      <c r="L97" t="s">
        <v>856</v>
      </c>
      <c r="M97">
        <v>76.08</v>
      </c>
      <c r="O97">
        <v>0.44</v>
      </c>
      <c r="P97" t="s">
        <v>906</v>
      </c>
      <c r="Q97" t="s">
        <v>858</v>
      </c>
      <c r="R97">
        <v>4</v>
      </c>
      <c r="S97">
        <v>12288</v>
      </c>
      <c r="T97">
        <v>0.25</v>
      </c>
      <c r="U97">
        <v>0</v>
      </c>
      <c r="V97">
        <v>0</v>
      </c>
      <c r="W97" t="s">
        <v>21</v>
      </c>
      <c r="X97" t="s">
        <v>88</v>
      </c>
      <c r="Y97" t="s">
        <v>21</v>
      </c>
      <c r="Z97">
        <v>0</v>
      </c>
      <c r="AA97">
        <v>0</v>
      </c>
      <c r="AB97">
        <v>0</v>
      </c>
      <c r="AC97">
        <v>0</v>
      </c>
      <c r="AD97">
        <v>1</v>
      </c>
      <c r="AE97" t="s">
        <v>1066</v>
      </c>
      <c r="AF97" t="s">
        <v>1067</v>
      </c>
      <c r="AG97">
        <v>0.01</v>
      </c>
      <c r="AH97">
        <v>0</v>
      </c>
      <c r="AI97" t="s">
        <v>861</v>
      </c>
    </row>
    <row r="98" spans="2:35" x14ac:dyDescent="0.35">
      <c r="B98" t="str">
        <f>IFERROR(IF(VLOOKUP(G98,'Werners Midrand List'!B:B,1,FALSE)&lt;&gt;"#N/A","Yes","No"),"No")</f>
        <v>No</v>
      </c>
      <c r="C98" t="str">
        <f>IFERROR(IF(VLOOKUP(G98,'Previous Quote - Before Migrate'!C:C,1,FALSE)&lt;&gt;"#N/A","Yes","No"),"No")</f>
        <v>No</v>
      </c>
      <c r="E98" t="str">
        <f t="shared" si="1"/>
        <v>No</v>
      </c>
      <c r="F98" s="19">
        <f>VLOOKUP(L98,'SA - VM Costs (USD)'!B:I,7,FALSE)</f>
        <v>92.71</v>
      </c>
      <c r="G98" t="s">
        <v>392</v>
      </c>
      <c r="H98" t="s">
        <v>27</v>
      </c>
      <c r="I98" t="s">
        <v>15</v>
      </c>
      <c r="J98" t="s">
        <v>854</v>
      </c>
      <c r="K98" t="s">
        <v>855</v>
      </c>
      <c r="L98" t="s">
        <v>877</v>
      </c>
      <c r="M98">
        <v>53</v>
      </c>
      <c r="O98">
        <v>0.44</v>
      </c>
      <c r="P98" t="s">
        <v>857</v>
      </c>
      <c r="Q98" t="s">
        <v>858</v>
      </c>
      <c r="R98">
        <v>2</v>
      </c>
      <c r="S98">
        <v>6144</v>
      </c>
      <c r="T98">
        <v>1.5</v>
      </c>
      <c r="U98">
        <v>0</v>
      </c>
      <c r="V98">
        <v>0</v>
      </c>
      <c r="W98" t="s">
        <v>21</v>
      </c>
      <c r="X98" t="s">
        <v>88</v>
      </c>
      <c r="Y98" t="s">
        <v>21</v>
      </c>
      <c r="Z98">
        <v>0</v>
      </c>
      <c r="AA98">
        <v>0</v>
      </c>
      <c r="AB98">
        <v>0</v>
      </c>
      <c r="AC98">
        <v>0</v>
      </c>
      <c r="AD98">
        <v>1</v>
      </c>
      <c r="AE98" t="s">
        <v>1068</v>
      </c>
      <c r="AF98" t="s">
        <v>1069</v>
      </c>
      <c r="AG98">
        <v>0.05</v>
      </c>
      <c r="AH98">
        <v>0.63</v>
      </c>
      <c r="AI98" t="s">
        <v>861</v>
      </c>
    </row>
    <row r="99" spans="2:35" x14ac:dyDescent="0.35">
      <c r="B99" t="str">
        <f>IFERROR(IF(VLOOKUP(G99,'Werners Midrand List'!B:B,1,FALSE)&lt;&gt;"#N/A","Yes","No"),"No")</f>
        <v>No</v>
      </c>
      <c r="C99" t="str">
        <f>IFERROR(IF(VLOOKUP(G99,'Previous Quote - Before Migrate'!C:C,1,FALSE)&lt;&gt;"#N/A","Yes","No"),"No")</f>
        <v>No</v>
      </c>
      <c r="E99" t="str">
        <f t="shared" si="1"/>
        <v>No</v>
      </c>
      <c r="F99" s="19">
        <f>VLOOKUP(L99,'SA - VM Costs (USD)'!B:I,7,FALSE)</f>
        <v>185.42</v>
      </c>
      <c r="G99" t="s">
        <v>393</v>
      </c>
      <c r="H99" t="s">
        <v>27</v>
      </c>
      <c r="I99" t="s">
        <v>890</v>
      </c>
      <c r="J99" t="s">
        <v>914</v>
      </c>
      <c r="K99" t="s">
        <v>855</v>
      </c>
      <c r="L99" t="s">
        <v>921</v>
      </c>
      <c r="M99">
        <v>106.17</v>
      </c>
      <c r="O99">
        <v>2.06</v>
      </c>
      <c r="P99" t="s">
        <v>27</v>
      </c>
      <c r="Q99" t="s">
        <v>858</v>
      </c>
      <c r="R99">
        <v>4</v>
      </c>
      <c r="S99">
        <v>8196</v>
      </c>
      <c r="T99">
        <v>0</v>
      </c>
      <c r="U99">
        <v>0</v>
      </c>
      <c r="V99">
        <v>20</v>
      </c>
      <c r="W99" t="s">
        <v>88</v>
      </c>
      <c r="X99" t="s">
        <v>21</v>
      </c>
      <c r="Y99" t="s">
        <v>21</v>
      </c>
      <c r="Z99">
        <v>0</v>
      </c>
      <c r="AA99">
        <v>0</v>
      </c>
      <c r="AB99">
        <v>0</v>
      </c>
      <c r="AC99">
        <v>0</v>
      </c>
      <c r="AD99">
        <v>1</v>
      </c>
      <c r="AE99" t="s">
        <v>916</v>
      </c>
      <c r="AF99" t="s">
        <v>1070</v>
      </c>
      <c r="AG99">
        <v>0</v>
      </c>
      <c r="AH99">
        <v>0</v>
      </c>
      <c r="AI99" t="s">
        <v>861</v>
      </c>
    </row>
    <row r="100" spans="2:35" x14ac:dyDescent="0.35">
      <c r="B100" t="str">
        <f>IFERROR(IF(VLOOKUP(G100,'Werners Midrand List'!B:B,1,FALSE)&lt;&gt;"#N/A","Yes","No"),"No")</f>
        <v>No</v>
      </c>
      <c r="C100" t="str">
        <f>IFERROR(IF(VLOOKUP(G100,'Previous Quote - Before Migrate'!C:C,1,FALSE)&lt;&gt;"#N/A","Yes","No"),"No")</f>
        <v>No</v>
      </c>
      <c r="E100" t="str">
        <f t="shared" si="1"/>
        <v>No</v>
      </c>
      <c r="F100" s="19">
        <f>VLOOKUP(L100,'SA - VM Costs (USD)'!B:I,7,FALSE)</f>
        <v>122.64</v>
      </c>
      <c r="G100" t="s">
        <v>394</v>
      </c>
      <c r="H100" t="s">
        <v>27</v>
      </c>
      <c r="I100" t="s">
        <v>15</v>
      </c>
      <c r="J100" t="s">
        <v>854</v>
      </c>
      <c r="K100" t="s">
        <v>855</v>
      </c>
      <c r="L100" t="s">
        <v>856</v>
      </c>
      <c r="M100">
        <v>76.08</v>
      </c>
      <c r="O100">
        <v>0.88</v>
      </c>
      <c r="P100" t="s">
        <v>866</v>
      </c>
      <c r="Q100" t="s">
        <v>858</v>
      </c>
      <c r="R100">
        <v>6</v>
      </c>
      <c r="S100">
        <v>16384</v>
      </c>
      <c r="T100">
        <v>1.33</v>
      </c>
      <c r="U100">
        <v>0</v>
      </c>
      <c r="V100">
        <v>0</v>
      </c>
      <c r="W100" t="s">
        <v>21</v>
      </c>
      <c r="X100" t="s">
        <v>343</v>
      </c>
      <c r="Y100" t="s">
        <v>21</v>
      </c>
      <c r="Z100">
        <v>0</v>
      </c>
      <c r="AA100">
        <v>0</v>
      </c>
      <c r="AB100">
        <v>0</v>
      </c>
      <c r="AC100">
        <v>0</v>
      </c>
      <c r="AD100">
        <v>1</v>
      </c>
      <c r="AE100" t="s">
        <v>1071</v>
      </c>
      <c r="AF100" t="s">
        <v>1072</v>
      </c>
      <c r="AG100">
        <v>0.02</v>
      </c>
      <c r="AH100">
        <v>0.01</v>
      </c>
      <c r="AI100" t="s">
        <v>861</v>
      </c>
    </row>
    <row r="101" spans="2:35" x14ac:dyDescent="0.35">
      <c r="B101" t="str">
        <f>IFERROR(IF(VLOOKUP(G101,'Werners Midrand List'!B:B,1,FALSE)&lt;&gt;"#N/A","Yes","No"),"No")</f>
        <v>No</v>
      </c>
      <c r="C101" t="str">
        <f>IFERROR(IF(VLOOKUP(G101,'Previous Quote - Before Migrate'!C:C,1,FALSE)&lt;&gt;"#N/A","Yes","No"),"No")</f>
        <v>No</v>
      </c>
      <c r="E101" t="str">
        <f t="shared" si="1"/>
        <v>No</v>
      </c>
      <c r="F101" s="19">
        <f>VLOOKUP(L101,'SA - VM Costs (USD)'!B:I,7,FALSE)</f>
        <v>83.22</v>
      </c>
      <c r="G101" t="s">
        <v>396</v>
      </c>
      <c r="H101" t="s">
        <v>27</v>
      </c>
      <c r="I101" t="s">
        <v>15</v>
      </c>
      <c r="J101" t="s">
        <v>854</v>
      </c>
      <c r="K101" t="s">
        <v>855</v>
      </c>
      <c r="L101" t="s">
        <v>869</v>
      </c>
      <c r="M101">
        <v>48.92</v>
      </c>
      <c r="O101">
        <v>0.88</v>
      </c>
      <c r="P101" t="s">
        <v>857</v>
      </c>
      <c r="Q101" t="s">
        <v>858</v>
      </c>
      <c r="R101">
        <v>2</v>
      </c>
      <c r="S101">
        <v>4096</v>
      </c>
      <c r="T101">
        <v>0</v>
      </c>
      <c r="U101">
        <v>0</v>
      </c>
      <c r="V101">
        <v>0</v>
      </c>
      <c r="W101" t="s">
        <v>21</v>
      </c>
      <c r="X101" t="s">
        <v>343</v>
      </c>
      <c r="Y101" t="s">
        <v>21</v>
      </c>
      <c r="Z101">
        <v>0</v>
      </c>
      <c r="AA101">
        <v>0</v>
      </c>
      <c r="AB101">
        <v>0</v>
      </c>
      <c r="AC101">
        <v>0</v>
      </c>
      <c r="AD101">
        <v>1</v>
      </c>
      <c r="AE101" t="s">
        <v>1073</v>
      </c>
      <c r="AF101" t="s">
        <v>1074</v>
      </c>
      <c r="AG101">
        <v>0.01</v>
      </c>
      <c r="AH101">
        <v>0</v>
      </c>
      <c r="AI101" t="s">
        <v>861</v>
      </c>
    </row>
    <row r="102" spans="2:35" x14ac:dyDescent="0.35">
      <c r="B102" t="str">
        <f>IFERROR(IF(VLOOKUP(G102,'Werners Midrand List'!B:B,1,FALSE)&lt;&gt;"#N/A","Yes","No"),"No")</f>
        <v>No</v>
      </c>
      <c r="C102" t="str">
        <f>IFERROR(IF(VLOOKUP(G102,'Previous Quote - Before Migrate'!C:C,1,FALSE)&lt;&gt;"#N/A","Yes","No"),"No")</f>
        <v>No</v>
      </c>
      <c r="E102" t="str">
        <f t="shared" si="1"/>
        <v>No</v>
      </c>
      <c r="F102" s="19">
        <f>VLOOKUP(L102,'SA - VM Costs (USD)'!B:I,7,FALSE)</f>
        <v>245.28</v>
      </c>
      <c r="G102" t="s">
        <v>398</v>
      </c>
      <c r="H102" t="s">
        <v>27</v>
      </c>
      <c r="I102" t="s">
        <v>890</v>
      </c>
      <c r="J102" t="s">
        <v>914</v>
      </c>
      <c r="K102" t="s">
        <v>915</v>
      </c>
      <c r="L102" t="s">
        <v>928</v>
      </c>
      <c r="M102">
        <v>152.08000000000001</v>
      </c>
      <c r="O102">
        <v>0.44</v>
      </c>
      <c r="P102" t="s">
        <v>27</v>
      </c>
      <c r="Q102" t="s">
        <v>863</v>
      </c>
      <c r="R102">
        <v>4</v>
      </c>
      <c r="S102">
        <v>32768</v>
      </c>
      <c r="T102">
        <v>0</v>
      </c>
      <c r="U102">
        <v>0</v>
      </c>
      <c r="V102">
        <v>0</v>
      </c>
      <c r="W102" t="s">
        <v>21</v>
      </c>
      <c r="X102" t="s">
        <v>88</v>
      </c>
      <c r="Y102" t="s">
        <v>21</v>
      </c>
      <c r="Z102">
        <v>0</v>
      </c>
      <c r="AA102">
        <v>0</v>
      </c>
      <c r="AB102">
        <v>0</v>
      </c>
      <c r="AC102">
        <v>0</v>
      </c>
      <c r="AD102">
        <v>1</v>
      </c>
      <c r="AE102" t="s">
        <v>916</v>
      </c>
      <c r="AF102" t="s">
        <v>1075</v>
      </c>
      <c r="AG102">
        <v>0</v>
      </c>
      <c r="AH102">
        <v>0</v>
      </c>
      <c r="AI102" t="s">
        <v>861</v>
      </c>
    </row>
    <row r="103" spans="2:35" x14ac:dyDescent="0.35">
      <c r="B103" t="str">
        <f>IFERROR(IF(VLOOKUP(G103,'Werners Midrand List'!B:B,1,FALSE)&lt;&gt;"#N/A","Yes","No"),"No")</f>
        <v>No</v>
      </c>
      <c r="C103" t="str">
        <f>IFERROR(IF(VLOOKUP(G103,'Previous Quote - Before Migrate'!C:C,1,FALSE)&lt;&gt;"#N/A","Yes","No"),"No")</f>
        <v>No</v>
      </c>
      <c r="E103" t="str">
        <f t="shared" si="1"/>
        <v>No</v>
      </c>
      <c r="F103" s="19">
        <f>VLOOKUP(L103,'SA - VM Costs (USD)'!B:I,7,FALSE)</f>
        <v>122.64</v>
      </c>
      <c r="G103" t="s">
        <v>400</v>
      </c>
      <c r="H103" t="s">
        <v>27</v>
      </c>
      <c r="I103" t="s">
        <v>15</v>
      </c>
      <c r="J103" t="s">
        <v>854</v>
      </c>
      <c r="K103" t="s">
        <v>855</v>
      </c>
      <c r="L103" t="s">
        <v>856</v>
      </c>
      <c r="M103">
        <v>76.08</v>
      </c>
      <c r="O103">
        <v>0.44</v>
      </c>
      <c r="P103" t="s">
        <v>857</v>
      </c>
      <c r="Q103" t="s">
        <v>858</v>
      </c>
      <c r="R103">
        <v>4</v>
      </c>
      <c r="S103">
        <v>16384</v>
      </c>
      <c r="T103">
        <v>0.25</v>
      </c>
      <c r="U103">
        <v>0</v>
      </c>
      <c r="V103">
        <v>0</v>
      </c>
      <c r="W103" t="s">
        <v>21</v>
      </c>
      <c r="X103" t="s">
        <v>88</v>
      </c>
      <c r="Y103" t="s">
        <v>21</v>
      </c>
      <c r="Z103">
        <v>0</v>
      </c>
      <c r="AA103">
        <v>0</v>
      </c>
      <c r="AB103">
        <v>0</v>
      </c>
      <c r="AC103">
        <v>0</v>
      </c>
      <c r="AD103">
        <v>1</v>
      </c>
      <c r="AE103" t="s">
        <v>1076</v>
      </c>
      <c r="AF103" t="s">
        <v>1077</v>
      </c>
      <c r="AG103">
        <v>0.01</v>
      </c>
      <c r="AH103">
        <v>0</v>
      </c>
      <c r="AI103" t="s">
        <v>861</v>
      </c>
    </row>
    <row r="104" spans="2:35" x14ac:dyDescent="0.35">
      <c r="B104" t="str">
        <f>IFERROR(IF(VLOOKUP(G104,'Werners Midrand List'!B:B,1,FALSE)&lt;&gt;"#N/A","Yes","No"),"No")</f>
        <v>Yes</v>
      </c>
      <c r="C104" t="str">
        <f>IFERROR(IF(VLOOKUP(G104,'Previous Quote - Before Migrate'!C:C,1,FALSE)&lt;&gt;"#N/A","Yes","No"),"No")</f>
        <v>Yes</v>
      </c>
      <c r="D104" t="s">
        <v>1712</v>
      </c>
      <c r="E104" t="str">
        <f t="shared" si="1"/>
        <v>No</v>
      </c>
      <c r="F104" s="19">
        <f>VLOOKUP(L104,'SA - VM Costs (USD)'!B:I,7,FALSE)</f>
        <v>185.42</v>
      </c>
      <c r="G104" t="s">
        <v>401</v>
      </c>
      <c r="H104" t="s">
        <v>27</v>
      </c>
      <c r="I104" t="s">
        <v>15</v>
      </c>
      <c r="J104" t="s">
        <v>854</v>
      </c>
      <c r="K104" t="s">
        <v>855</v>
      </c>
      <c r="L104" t="s">
        <v>921</v>
      </c>
      <c r="M104">
        <v>106.17</v>
      </c>
      <c r="N104">
        <f>VLOOKUP(L104,'SA - VM Costs (USD)'!B:J,8,FALSE)</f>
        <v>106.1639</v>
      </c>
      <c r="O104">
        <v>23.07</v>
      </c>
      <c r="P104" t="s">
        <v>911</v>
      </c>
      <c r="Q104" t="s">
        <v>863</v>
      </c>
      <c r="R104">
        <v>4</v>
      </c>
      <c r="S104">
        <v>16376</v>
      </c>
      <c r="T104">
        <v>0</v>
      </c>
      <c r="U104">
        <v>0</v>
      </c>
      <c r="V104">
        <v>275.10000000000002</v>
      </c>
      <c r="W104" t="s">
        <v>343</v>
      </c>
      <c r="X104" t="s">
        <v>21</v>
      </c>
      <c r="Y104" t="s">
        <v>21</v>
      </c>
      <c r="Z104">
        <v>0</v>
      </c>
      <c r="AA104">
        <v>0</v>
      </c>
      <c r="AB104">
        <v>0</v>
      </c>
      <c r="AC104">
        <v>0</v>
      </c>
      <c r="AD104">
        <v>1</v>
      </c>
      <c r="AE104" t="s">
        <v>1078</v>
      </c>
      <c r="AF104" t="s">
        <v>1079</v>
      </c>
      <c r="AG104">
        <v>0</v>
      </c>
      <c r="AH104">
        <v>0</v>
      </c>
      <c r="AI104" t="s">
        <v>861</v>
      </c>
    </row>
    <row r="105" spans="2:35" x14ac:dyDescent="0.35">
      <c r="B105" t="str">
        <f>IFERROR(IF(VLOOKUP(G105,'Werners Midrand List'!B:B,1,FALSE)&lt;&gt;"#N/A","Yes","No"),"No")</f>
        <v>Yes</v>
      </c>
      <c r="C105" t="str">
        <f>IFERROR(IF(VLOOKUP(G105,'Previous Quote - Before Migrate'!C:C,1,FALSE)&lt;&gt;"#N/A","Yes","No"),"No")</f>
        <v>Yes</v>
      </c>
      <c r="D105" t="s">
        <v>1712</v>
      </c>
      <c r="E105" t="str">
        <f t="shared" si="1"/>
        <v>No</v>
      </c>
      <c r="F105" s="19">
        <f>VLOOKUP(L105,'SA - VM Costs (USD)'!B:I,7,FALSE)</f>
        <v>245.28</v>
      </c>
      <c r="G105" t="s">
        <v>405</v>
      </c>
      <c r="H105" t="s">
        <v>27</v>
      </c>
      <c r="I105" t="s">
        <v>15</v>
      </c>
      <c r="J105" t="s">
        <v>854</v>
      </c>
      <c r="K105" t="s">
        <v>855</v>
      </c>
      <c r="L105" t="s">
        <v>928</v>
      </c>
      <c r="M105">
        <v>152.08000000000001</v>
      </c>
      <c r="N105">
        <f>VLOOKUP(L105,'SA - VM Costs (USD)'!B:J,8,FALSE)</f>
        <v>152.08090000000001</v>
      </c>
      <c r="O105">
        <v>163.80000000000001</v>
      </c>
      <c r="P105" t="s">
        <v>874</v>
      </c>
      <c r="Q105" t="s">
        <v>863</v>
      </c>
      <c r="R105">
        <v>12</v>
      </c>
      <c r="S105">
        <v>32768</v>
      </c>
      <c r="T105">
        <v>1.92</v>
      </c>
      <c r="U105">
        <v>0</v>
      </c>
      <c r="V105">
        <v>1832</v>
      </c>
      <c r="W105" t="s">
        <v>22</v>
      </c>
      <c r="X105" t="s">
        <v>21</v>
      </c>
      <c r="Y105" t="s">
        <v>21</v>
      </c>
      <c r="Z105">
        <v>0</v>
      </c>
      <c r="AA105">
        <v>0</v>
      </c>
      <c r="AB105">
        <v>0</v>
      </c>
      <c r="AC105">
        <v>0</v>
      </c>
      <c r="AD105">
        <v>1</v>
      </c>
      <c r="AE105" t="s">
        <v>1080</v>
      </c>
      <c r="AF105" t="s">
        <v>1081</v>
      </c>
      <c r="AG105">
        <v>0.74</v>
      </c>
      <c r="AH105">
        <v>3.89</v>
      </c>
      <c r="AI105" t="s">
        <v>861</v>
      </c>
    </row>
    <row r="106" spans="2:35" x14ac:dyDescent="0.35">
      <c r="B106" t="str">
        <f>IFERROR(IF(VLOOKUP(G106,'Werners Midrand List'!B:B,1,FALSE)&lt;&gt;"#N/A","Yes","No"),"No")</f>
        <v>Yes</v>
      </c>
      <c r="C106" t="str">
        <f>IFERROR(IF(VLOOKUP(G106,'Previous Quote - Before Migrate'!C:C,1,FALSE)&lt;&gt;"#N/A","Yes","No"),"No")</f>
        <v>Yes</v>
      </c>
      <c r="D106" t="s">
        <v>1712</v>
      </c>
      <c r="E106" t="str">
        <f t="shared" si="1"/>
        <v>No</v>
      </c>
      <c r="F106" s="19">
        <f>VLOOKUP(L106,'SA - VM Costs (USD)'!B:I,7,FALSE)</f>
        <v>122.64</v>
      </c>
      <c r="G106" t="s">
        <v>413</v>
      </c>
      <c r="H106" t="s">
        <v>27</v>
      </c>
      <c r="I106" t="s">
        <v>15</v>
      </c>
      <c r="J106" t="s">
        <v>854</v>
      </c>
      <c r="K106" t="s">
        <v>855</v>
      </c>
      <c r="L106" t="s">
        <v>856</v>
      </c>
      <c r="M106">
        <v>76.08</v>
      </c>
      <c r="N106">
        <f>VLOOKUP(L106,'SA - VM Costs (USD)'!B:J,8,FALSE)</f>
        <v>76.080600000000004</v>
      </c>
      <c r="O106">
        <v>7.89</v>
      </c>
      <c r="P106" t="s">
        <v>857</v>
      </c>
      <c r="Q106" t="s">
        <v>863</v>
      </c>
      <c r="R106">
        <v>12</v>
      </c>
      <c r="S106">
        <v>16384</v>
      </c>
      <c r="T106">
        <v>2.58</v>
      </c>
      <c r="U106">
        <v>0</v>
      </c>
      <c r="V106">
        <v>120</v>
      </c>
      <c r="W106" t="s">
        <v>88</v>
      </c>
      <c r="X106" t="s">
        <v>21</v>
      </c>
      <c r="Y106" t="s">
        <v>21</v>
      </c>
      <c r="Z106">
        <v>0</v>
      </c>
      <c r="AA106">
        <v>3</v>
      </c>
      <c r="AB106">
        <v>0</v>
      </c>
      <c r="AC106">
        <v>0.01</v>
      </c>
      <c r="AD106">
        <v>1</v>
      </c>
      <c r="AE106" t="s">
        <v>1082</v>
      </c>
      <c r="AF106" t="s">
        <v>1083</v>
      </c>
      <c r="AG106">
        <v>0</v>
      </c>
      <c r="AH106">
        <v>0</v>
      </c>
      <c r="AI106" t="s">
        <v>861</v>
      </c>
    </row>
    <row r="107" spans="2:35" x14ac:dyDescent="0.35">
      <c r="B107" t="str">
        <f>IFERROR(IF(VLOOKUP(G107,'Werners Midrand List'!B:B,1,FALSE)&lt;&gt;"#N/A","Yes","No"),"No")</f>
        <v>No</v>
      </c>
      <c r="C107" t="str">
        <f>IFERROR(IF(VLOOKUP(G107,'Previous Quote - Before Migrate'!C:C,1,FALSE)&lt;&gt;"#N/A","Yes","No"),"No")</f>
        <v>No</v>
      </c>
      <c r="E107" t="str">
        <f t="shared" si="1"/>
        <v>No</v>
      </c>
      <c r="F107" s="19">
        <f>VLOOKUP(L107,'SA - VM Costs (USD)'!B:I,7,FALSE)</f>
        <v>122.64</v>
      </c>
      <c r="G107" t="s">
        <v>415</v>
      </c>
      <c r="H107" t="s">
        <v>27</v>
      </c>
      <c r="I107" t="s">
        <v>15</v>
      </c>
      <c r="J107" t="s">
        <v>854</v>
      </c>
      <c r="K107" t="s">
        <v>855</v>
      </c>
      <c r="L107" t="s">
        <v>856</v>
      </c>
      <c r="M107">
        <v>76.08</v>
      </c>
      <c r="O107">
        <v>0.44</v>
      </c>
      <c r="P107" t="s">
        <v>866</v>
      </c>
      <c r="Q107" t="s">
        <v>858</v>
      </c>
      <c r="R107">
        <v>4</v>
      </c>
      <c r="S107">
        <v>16000</v>
      </c>
      <c r="T107">
        <v>1</v>
      </c>
      <c r="U107">
        <v>0</v>
      </c>
      <c r="V107">
        <v>0</v>
      </c>
      <c r="W107" t="s">
        <v>21</v>
      </c>
      <c r="X107" t="s">
        <v>88</v>
      </c>
      <c r="Y107" t="s">
        <v>21</v>
      </c>
      <c r="Z107">
        <v>0</v>
      </c>
      <c r="AA107">
        <v>0</v>
      </c>
      <c r="AB107">
        <v>0</v>
      </c>
      <c r="AC107">
        <v>0</v>
      </c>
      <c r="AD107">
        <v>1</v>
      </c>
      <c r="AE107" t="s">
        <v>1084</v>
      </c>
      <c r="AF107" t="s">
        <v>1085</v>
      </c>
      <c r="AG107">
        <v>0.47</v>
      </c>
      <c r="AH107">
        <v>0.15</v>
      </c>
      <c r="AI107" t="s">
        <v>861</v>
      </c>
    </row>
    <row r="108" spans="2:35" x14ac:dyDescent="0.35">
      <c r="B108" t="str">
        <f>IFERROR(IF(VLOOKUP(G108,'Werners Midrand List'!B:B,1,FALSE)&lt;&gt;"#N/A","Yes","No"),"No")</f>
        <v>Yes</v>
      </c>
      <c r="C108" t="str">
        <f>IFERROR(IF(VLOOKUP(G108,'Previous Quote - Before Migrate'!C:C,1,FALSE)&lt;&gt;"#N/A","Yes","No"),"No")</f>
        <v>Yes</v>
      </c>
      <c r="D108" t="s">
        <v>1712</v>
      </c>
      <c r="E108" t="str">
        <f t="shared" si="1"/>
        <v>No</v>
      </c>
      <c r="F108" s="19">
        <f>VLOOKUP(L108,'SA - VM Costs (USD)'!B:I,7,FALSE)</f>
        <v>332.88</v>
      </c>
      <c r="G108" t="s">
        <v>417</v>
      </c>
      <c r="H108" t="s">
        <v>27</v>
      </c>
      <c r="I108" t="s">
        <v>15</v>
      </c>
      <c r="J108" t="s">
        <v>854</v>
      </c>
      <c r="K108" t="s">
        <v>855</v>
      </c>
      <c r="L108" t="s">
        <v>945</v>
      </c>
      <c r="M108">
        <v>195.5</v>
      </c>
      <c r="N108">
        <f>VLOOKUP(L108,'SA - VM Costs (USD)'!B:J,8,FALSE)</f>
        <v>195.50129999999999</v>
      </c>
      <c r="O108">
        <v>54.89</v>
      </c>
      <c r="P108" t="s">
        <v>911</v>
      </c>
      <c r="Q108" t="s">
        <v>863</v>
      </c>
      <c r="R108">
        <v>6</v>
      </c>
      <c r="S108">
        <v>16384</v>
      </c>
      <c r="T108">
        <v>0</v>
      </c>
      <c r="U108">
        <v>0</v>
      </c>
      <c r="V108">
        <v>552</v>
      </c>
      <c r="W108" t="s">
        <v>88</v>
      </c>
      <c r="X108" t="s">
        <v>21</v>
      </c>
      <c r="Y108" t="s">
        <v>21</v>
      </c>
      <c r="Z108">
        <v>0</v>
      </c>
      <c r="AA108">
        <v>0</v>
      </c>
      <c r="AB108">
        <v>0</v>
      </c>
      <c r="AC108">
        <v>0</v>
      </c>
      <c r="AD108">
        <v>1</v>
      </c>
      <c r="AE108" t="s">
        <v>1086</v>
      </c>
      <c r="AF108" t="s">
        <v>1087</v>
      </c>
      <c r="AG108">
        <v>0</v>
      </c>
      <c r="AH108">
        <v>0</v>
      </c>
      <c r="AI108" t="s">
        <v>861</v>
      </c>
    </row>
    <row r="109" spans="2:35" x14ac:dyDescent="0.35">
      <c r="B109" t="str">
        <f>IFERROR(IF(VLOOKUP(G109,'Werners Midrand List'!B:B,1,FALSE)&lt;&gt;"#N/A","Yes","No"),"No")</f>
        <v>Yes</v>
      </c>
      <c r="C109" t="str">
        <f>IFERROR(IF(VLOOKUP(G109,'Previous Quote - Before Migrate'!C:C,1,FALSE)&lt;&gt;"#N/A","Yes","No"),"No")</f>
        <v>Yes</v>
      </c>
      <c r="D109" t="s">
        <v>1712</v>
      </c>
      <c r="E109" t="str">
        <f t="shared" si="1"/>
        <v>No</v>
      </c>
      <c r="F109" s="19">
        <f>VLOOKUP(L109,'SA - VM Costs (USD)'!B:I,7,FALSE)</f>
        <v>83.22</v>
      </c>
      <c r="G109" t="s">
        <v>419</v>
      </c>
      <c r="H109" t="s">
        <v>27</v>
      </c>
      <c r="I109" t="s">
        <v>15</v>
      </c>
      <c r="J109" t="s">
        <v>854</v>
      </c>
      <c r="K109" t="s">
        <v>855</v>
      </c>
      <c r="L109" t="s">
        <v>869</v>
      </c>
      <c r="M109">
        <v>48.92</v>
      </c>
      <c r="N109">
        <f>VLOOKUP(L109,'SA - VM Costs (USD)'!B:J,8,FALSE)</f>
        <v>48.917299999999997</v>
      </c>
      <c r="O109">
        <v>7.89</v>
      </c>
      <c r="P109" t="s">
        <v>1088</v>
      </c>
      <c r="Q109" t="s">
        <v>863</v>
      </c>
      <c r="R109">
        <v>2</v>
      </c>
      <c r="S109">
        <v>4096</v>
      </c>
      <c r="T109">
        <v>1</v>
      </c>
      <c r="U109">
        <v>0</v>
      </c>
      <c r="V109">
        <v>80</v>
      </c>
      <c r="W109" t="s">
        <v>88</v>
      </c>
      <c r="X109" t="s">
        <v>21</v>
      </c>
      <c r="Y109" t="s">
        <v>21</v>
      </c>
      <c r="Z109">
        <v>0</v>
      </c>
      <c r="AA109">
        <v>15</v>
      </c>
      <c r="AB109">
        <v>0</v>
      </c>
      <c r="AC109">
        <v>0.06</v>
      </c>
      <c r="AD109">
        <v>1</v>
      </c>
      <c r="AE109" t="s">
        <v>1089</v>
      </c>
      <c r="AF109" t="s">
        <v>1090</v>
      </c>
      <c r="AG109">
        <v>0</v>
      </c>
      <c r="AH109">
        <v>0</v>
      </c>
      <c r="AI109" t="s">
        <v>861</v>
      </c>
    </row>
    <row r="110" spans="2:35" x14ac:dyDescent="0.35">
      <c r="B110" t="str">
        <f>IFERROR(IF(VLOOKUP(G110,'Werners Midrand List'!B:B,1,FALSE)&lt;&gt;"#N/A","Yes","No"),"No")</f>
        <v>No</v>
      </c>
      <c r="C110" t="str">
        <f>IFERROR(IF(VLOOKUP(G110,'Previous Quote - Before Migrate'!C:C,1,FALSE)&lt;&gt;"#N/A","Yes","No"),"No")</f>
        <v>No</v>
      </c>
      <c r="E110" t="str">
        <f t="shared" si="1"/>
        <v>No</v>
      </c>
      <c r="F110" s="19">
        <f>VLOOKUP(L110,'SA - VM Costs (USD)'!B:I,7,FALSE)</f>
        <v>83.22</v>
      </c>
      <c r="G110" t="s">
        <v>420</v>
      </c>
      <c r="H110" t="s">
        <v>27</v>
      </c>
      <c r="I110" t="s">
        <v>890</v>
      </c>
      <c r="J110" t="s">
        <v>914</v>
      </c>
      <c r="K110" t="s">
        <v>915</v>
      </c>
      <c r="L110" t="s">
        <v>869</v>
      </c>
      <c r="M110">
        <v>48.92</v>
      </c>
      <c r="O110">
        <v>0.44</v>
      </c>
      <c r="P110" t="s">
        <v>27</v>
      </c>
      <c r="Q110" t="s">
        <v>858</v>
      </c>
      <c r="R110">
        <v>1</v>
      </c>
      <c r="S110">
        <v>4096</v>
      </c>
      <c r="T110">
        <v>0</v>
      </c>
      <c r="U110">
        <v>0</v>
      </c>
      <c r="V110">
        <v>0</v>
      </c>
      <c r="W110" t="s">
        <v>21</v>
      </c>
      <c r="X110" t="s">
        <v>88</v>
      </c>
      <c r="Y110" t="s">
        <v>21</v>
      </c>
      <c r="Z110">
        <v>0</v>
      </c>
      <c r="AA110">
        <v>0</v>
      </c>
      <c r="AB110">
        <v>0</v>
      </c>
      <c r="AC110">
        <v>0</v>
      </c>
      <c r="AD110">
        <v>1</v>
      </c>
      <c r="AE110" t="s">
        <v>916</v>
      </c>
      <c r="AF110" t="s">
        <v>1091</v>
      </c>
      <c r="AG110">
        <v>0</v>
      </c>
      <c r="AH110">
        <v>0</v>
      </c>
      <c r="AI110" t="s">
        <v>861</v>
      </c>
    </row>
    <row r="111" spans="2:35" x14ac:dyDescent="0.35">
      <c r="B111" t="str">
        <f>IFERROR(IF(VLOOKUP(G111,'Werners Midrand List'!B:B,1,FALSE)&lt;&gt;"#N/A","Yes","No"),"No")</f>
        <v>No</v>
      </c>
      <c r="C111" t="str">
        <f>IFERROR(IF(VLOOKUP(G111,'Previous Quote - Before Migrate'!C:C,1,FALSE)&lt;&gt;"#N/A","Yes","No"),"No")</f>
        <v>No</v>
      </c>
      <c r="E111" t="str">
        <f t="shared" si="1"/>
        <v>No</v>
      </c>
      <c r="F111" s="19">
        <f>VLOOKUP(L111,'SA - VM Costs (USD)'!B:I,7,FALSE)</f>
        <v>122.64</v>
      </c>
      <c r="G111" t="s">
        <v>422</v>
      </c>
      <c r="H111" t="s">
        <v>27</v>
      </c>
      <c r="I111" t="s">
        <v>15</v>
      </c>
      <c r="J111" t="s">
        <v>854</v>
      </c>
      <c r="K111" t="s">
        <v>855</v>
      </c>
      <c r="L111" t="s">
        <v>856</v>
      </c>
      <c r="M111">
        <v>76.08</v>
      </c>
      <c r="O111">
        <v>0.44</v>
      </c>
      <c r="P111" t="s">
        <v>866</v>
      </c>
      <c r="Q111" t="s">
        <v>858</v>
      </c>
      <c r="R111">
        <v>8</v>
      </c>
      <c r="S111">
        <v>12288</v>
      </c>
      <c r="T111">
        <v>0.75</v>
      </c>
      <c r="U111">
        <v>0</v>
      </c>
      <c r="V111">
        <v>0</v>
      </c>
      <c r="W111" t="s">
        <v>21</v>
      </c>
      <c r="X111" t="s">
        <v>88</v>
      </c>
      <c r="Y111" t="s">
        <v>21</v>
      </c>
      <c r="Z111">
        <v>0</v>
      </c>
      <c r="AA111">
        <v>0</v>
      </c>
      <c r="AB111">
        <v>0</v>
      </c>
      <c r="AC111">
        <v>0</v>
      </c>
      <c r="AD111">
        <v>1</v>
      </c>
      <c r="AE111" t="s">
        <v>1092</v>
      </c>
      <c r="AF111" t="s">
        <v>1093</v>
      </c>
      <c r="AG111">
        <v>0.02</v>
      </c>
      <c r="AH111">
        <v>0.02</v>
      </c>
      <c r="AI111" t="s">
        <v>861</v>
      </c>
    </row>
    <row r="112" spans="2:35" x14ac:dyDescent="0.35">
      <c r="B112" t="str">
        <f>IFERROR(IF(VLOOKUP(G112,'Werners Midrand List'!B:B,1,FALSE)&lt;&gt;"#N/A","Yes","No"),"No")</f>
        <v>No</v>
      </c>
      <c r="C112" t="str">
        <f>IFERROR(IF(VLOOKUP(G112,'Previous Quote - Before Migrate'!C:C,1,FALSE)&lt;&gt;"#N/A","Yes","No"),"No")</f>
        <v>No</v>
      </c>
      <c r="E112" t="str">
        <f t="shared" si="1"/>
        <v>No</v>
      </c>
      <c r="F112" s="19">
        <f>VLOOKUP(L112,'SA - VM Costs (USD)'!B:I,7,FALSE)</f>
        <v>981.12</v>
      </c>
      <c r="G112" t="s">
        <v>424</v>
      </c>
      <c r="H112" t="s">
        <v>27</v>
      </c>
      <c r="I112" t="s">
        <v>15</v>
      </c>
      <c r="J112" t="s">
        <v>854</v>
      </c>
      <c r="K112" t="s">
        <v>855</v>
      </c>
      <c r="L112" t="s">
        <v>997</v>
      </c>
      <c r="M112">
        <v>608.91999999999996</v>
      </c>
      <c r="O112">
        <v>3.07</v>
      </c>
      <c r="P112" t="s">
        <v>906</v>
      </c>
      <c r="Q112" t="s">
        <v>858</v>
      </c>
      <c r="R112">
        <v>8</v>
      </c>
      <c r="S112">
        <v>71680</v>
      </c>
      <c r="T112">
        <v>0.12</v>
      </c>
      <c r="U112">
        <v>0</v>
      </c>
      <c r="V112">
        <v>0</v>
      </c>
      <c r="W112" t="s">
        <v>21</v>
      </c>
      <c r="X112" t="s">
        <v>68</v>
      </c>
      <c r="Y112" t="s">
        <v>21</v>
      </c>
      <c r="Z112">
        <v>0</v>
      </c>
      <c r="AA112">
        <v>0</v>
      </c>
      <c r="AB112">
        <v>0</v>
      </c>
      <c r="AC112">
        <v>0</v>
      </c>
      <c r="AD112">
        <v>1</v>
      </c>
      <c r="AE112" t="s">
        <v>1094</v>
      </c>
      <c r="AF112" t="s">
        <v>1095</v>
      </c>
      <c r="AG112">
        <v>0.01</v>
      </c>
      <c r="AH112">
        <v>0</v>
      </c>
      <c r="AI112" t="s">
        <v>861</v>
      </c>
    </row>
    <row r="113" spans="2:35" x14ac:dyDescent="0.35">
      <c r="B113" t="str">
        <f>IFERROR(IF(VLOOKUP(G113,'Werners Midrand List'!B:B,1,FALSE)&lt;&gt;"#N/A","Yes","No"),"No")</f>
        <v>No</v>
      </c>
      <c r="C113" t="str">
        <f>IFERROR(IF(VLOOKUP(G113,'Previous Quote - Before Migrate'!C:C,1,FALSE)&lt;&gt;"#N/A","Yes","No"),"No")</f>
        <v>No</v>
      </c>
      <c r="E113" t="str">
        <f t="shared" si="1"/>
        <v>No</v>
      </c>
      <c r="F113" s="19">
        <f>VLOOKUP(L113,'SA - VM Costs (USD)'!B:I,7,FALSE)</f>
        <v>92.71</v>
      </c>
      <c r="G113" t="s">
        <v>431</v>
      </c>
      <c r="H113" t="s">
        <v>27</v>
      </c>
      <c r="I113" t="s">
        <v>15</v>
      </c>
      <c r="J113" t="s">
        <v>854</v>
      </c>
      <c r="K113" t="s">
        <v>855</v>
      </c>
      <c r="L113" t="s">
        <v>877</v>
      </c>
      <c r="M113">
        <v>53</v>
      </c>
      <c r="O113">
        <v>0.88</v>
      </c>
      <c r="P113" t="s">
        <v>911</v>
      </c>
      <c r="Q113" t="s">
        <v>863</v>
      </c>
      <c r="R113">
        <v>4</v>
      </c>
      <c r="S113">
        <v>8064</v>
      </c>
      <c r="T113">
        <v>0.25</v>
      </c>
      <c r="U113">
        <v>0</v>
      </c>
      <c r="V113">
        <v>0</v>
      </c>
      <c r="W113" t="s">
        <v>21</v>
      </c>
      <c r="X113" t="s">
        <v>343</v>
      </c>
      <c r="Y113" t="s">
        <v>21</v>
      </c>
      <c r="Z113">
        <v>0</v>
      </c>
      <c r="AA113">
        <v>0</v>
      </c>
      <c r="AB113">
        <v>0</v>
      </c>
      <c r="AC113">
        <v>0</v>
      </c>
      <c r="AD113">
        <v>1</v>
      </c>
      <c r="AE113" t="s">
        <v>1096</v>
      </c>
      <c r="AF113" t="s">
        <v>1097</v>
      </c>
      <c r="AG113">
        <v>0</v>
      </c>
      <c r="AH113">
        <v>0</v>
      </c>
      <c r="AI113" t="s">
        <v>861</v>
      </c>
    </row>
    <row r="114" spans="2:35" x14ac:dyDescent="0.35">
      <c r="B114" t="str">
        <f>IFERROR(IF(VLOOKUP(G114,'Werners Midrand List'!B:B,1,FALSE)&lt;&gt;"#N/A","Yes","No"),"No")</f>
        <v>Yes</v>
      </c>
      <c r="C114" t="str">
        <f>IFERROR(IF(VLOOKUP(G114,'Previous Quote - Before Migrate'!C:C,1,FALSE)&lt;&gt;"#N/A","Yes","No"),"No")</f>
        <v>Yes</v>
      </c>
      <c r="D114" t="s">
        <v>1712</v>
      </c>
      <c r="E114" t="str">
        <f t="shared" si="1"/>
        <v>No</v>
      </c>
      <c r="F114" s="19">
        <f>VLOOKUP(L114,'SA - VM Costs (USD)'!B:I,7,FALSE)</f>
        <v>245.28</v>
      </c>
      <c r="G114" t="s">
        <v>434</v>
      </c>
      <c r="H114" t="s">
        <v>27</v>
      </c>
      <c r="I114" t="s">
        <v>15</v>
      </c>
      <c r="J114" t="s">
        <v>854</v>
      </c>
      <c r="K114" t="s">
        <v>855</v>
      </c>
      <c r="L114" t="s">
        <v>928</v>
      </c>
      <c r="M114">
        <v>152.08000000000001</v>
      </c>
      <c r="N114">
        <f>VLOOKUP(L114,'SA - VM Costs (USD)'!B:J,8,FALSE)</f>
        <v>152.08090000000001</v>
      </c>
      <c r="O114">
        <v>23.07</v>
      </c>
      <c r="P114" t="s">
        <v>857</v>
      </c>
      <c r="Q114" t="s">
        <v>863</v>
      </c>
      <c r="R114">
        <v>8</v>
      </c>
      <c r="S114">
        <v>24576</v>
      </c>
      <c r="T114">
        <v>19.25</v>
      </c>
      <c r="U114">
        <v>0</v>
      </c>
      <c r="V114">
        <v>250</v>
      </c>
      <c r="W114" t="s">
        <v>343</v>
      </c>
      <c r="X114" t="s">
        <v>21</v>
      </c>
      <c r="Y114" t="s">
        <v>21</v>
      </c>
      <c r="Z114">
        <v>143</v>
      </c>
      <c r="AA114">
        <v>0</v>
      </c>
      <c r="AB114">
        <v>7.21</v>
      </c>
      <c r="AC114">
        <v>0</v>
      </c>
      <c r="AD114">
        <v>1</v>
      </c>
      <c r="AE114" t="s">
        <v>1098</v>
      </c>
      <c r="AF114" t="s">
        <v>1099</v>
      </c>
      <c r="AG114">
        <v>0</v>
      </c>
      <c r="AH114">
        <v>0</v>
      </c>
      <c r="AI114" t="s">
        <v>861</v>
      </c>
    </row>
    <row r="115" spans="2:35" x14ac:dyDescent="0.35">
      <c r="B115" t="str">
        <f>IFERROR(IF(VLOOKUP(G115,'Werners Midrand List'!B:B,1,FALSE)&lt;&gt;"#N/A","Yes","No"),"No")</f>
        <v>No</v>
      </c>
      <c r="C115" t="str">
        <f>IFERROR(IF(VLOOKUP(G115,'Previous Quote - Before Migrate'!C:C,1,FALSE)&lt;&gt;"#N/A","Yes","No"),"No")</f>
        <v>No</v>
      </c>
      <c r="E115" t="str">
        <f t="shared" si="1"/>
        <v>No</v>
      </c>
      <c r="F115" s="19">
        <f>VLOOKUP(L115,'SA - VM Costs (USD)'!B:I,7,FALSE)</f>
        <v>92.71</v>
      </c>
      <c r="G115" t="s">
        <v>439</v>
      </c>
      <c r="H115" t="s">
        <v>27</v>
      </c>
      <c r="I115" t="s">
        <v>15</v>
      </c>
      <c r="J115" t="s">
        <v>854</v>
      </c>
      <c r="K115" t="s">
        <v>855</v>
      </c>
      <c r="L115" t="s">
        <v>877</v>
      </c>
      <c r="M115">
        <v>53</v>
      </c>
      <c r="O115">
        <v>0.44</v>
      </c>
      <c r="P115" t="s">
        <v>866</v>
      </c>
      <c r="Q115" t="s">
        <v>863</v>
      </c>
      <c r="R115">
        <v>2</v>
      </c>
      <c r="S115">
        <v>8192</v>
      </c>
      <c r="T115">
        <v>23.5</v>
      </c>
      <c r="U115">
        <v>0</v>
      </c>
      <c r="V115">
        <v>0</v>
      </c>
      <c r="W115" t="s">
        <v>21</v>
      </c>
      <c r="X115" t="s">
        <v>88</v>
      </c>
      <c r="Y115" t="s">
        <v>21</v>
      </c>
      <c r="Z115">
        <v>75</v>
      </c>
      <c r="AA115">
        <v>0</v>
      </c>
      <c r="AB115">
        <v>9.4700000000000006</v>
      </c>
      <c r="AC115">
        <v>0</v>
      </c>
      <c r="AD115">
        <v>1</v>
      </c>
      <c r="AE115" t="s">
        <v>1100</v>
      </c>
      <c r="AF115" t="s">
        <v>1101</v>
      </c>
      <c r="AG115">
        <v>0</v>
      </c>
      <c r="AH115">
        <v>0</v>
      </c>
      <c r="AI115" t="s">
        <v>861</v>
      </c>
    </row>
    <row r="116" spans="2:35" x14ac:dyDescent="0.35">
      <c r="B116" t="str">
        <f>IFERROR(IF(VLOOKUP(G116,'Werners Midrand List'!B:B,1,FALSE)&lt;&gt;"#N/A","Yes","No"),"No")</f>
        <v>No</v>
      </c>
      <c r="C116" t="str">
        <f>IFERROR(IF(VLOOKUP(G116,'Previous Quote - Before Migrate'!C:C,1,FALSE)&lt;&gt;"#N/A","Yes","No"),"No")</f>
        <v>No</v>
      </c>
      <c r="E116" t="str">
        <f t="shared" si="1"/>
        <v>No</v>
      </c>
      <c r="F116" s="19">
        <f>VLOOKUP(L116,'SA - VM Costs (USD)'!B:I,7,FALSE)</f>
        <v>370.84</v>
      </c>
      <c r="G116" t="s">
        <v>442</v>
      </c>
      <c r="H116" t="s">
        <v>27</v>
      </c>
      <c r="I116" t="s">
        <v>15</v>
      </c>
      <c r="J116" t="s">
        <v>854</v>
      </c>
      <c r="K116" t="s">
        <v>855</v>
      </c>
      <c r="L116" t="s">
        <v>882</v>
      </c>
      <c r="M116">
        <v>212.33</v>
      </c>
      <c r="O116">
        <v>0.88</v>
      </c>
      <c r="P116" t="s">
        <v>857</v>
      </c>
      <c r="Q116" t="s">
        <v>863</v>
      </c>
      <c r="R116">
        <v>8</v>
      </c>
      <c r="S116">
        <v>32768</v>
      </c>
      <c r="T116">
        <v>0</v>
      </c>
      <c r="U116">
        <v>0</v>
      </c>
      <c r="V116">
        <v>0</v>
      </c>
      <c r="W116" t="s">
        <v>21</v>
      </c>
      <c r="X116" t="s">
        <v>343</v>
      </c>
      <c r="Y116" t="s">
        <v>21</v>
      </c>
      <c r="Z116">
        <v>0</v>
      </c>
      <c r="AA116">
        <v>0</v>
      </c>
      <c r="AB116">
        <v>0</v>
      </c>
      <c r="AC116">
        <v>0</v>
      </c>
      <c r="AD116">
        <v>1</v>
      </c>
      <c r="AE116" t="s">
        <v>1102</v>
      </c>
      <c r="AF116" t="s">
        <v>1103</v>
      </c>
      <c r="AG116">
        <v>0</v>
      </c>
      <c r="AH116">
        <v>0</v>
      </c>
      <c r="AI116" t="s">
        <v>861</v>
      </c>
    </row>
    <row r="117" spans="2:35" x14ac:dyDescent="0.35">
      <c r="B117" t="str">
        <f>IFERROR(IF(VLOOKUP(G117,'Werners Midrand List'!B:B,1,FALSE)&lt;&gt;"#N/A","Yes","No"),"No")</f>
        <v>No</v>
      </c>
      <c r="C117" t="str">
        <f>IFERROR(IF(VLOOKUP(G117,'Previous Quote - Before Migrate'!C:C,1,FALSE)&lt;&gt;"#N/A","Yes","No"),"No")</f>
        <v>No</v>
      </c>
      <c r="E117" t="str">
        <f t="shared" si="1"/>
        <v>No</v>
      </c>
      <c r="F117" s="19">
        <f>VLOOKUP(L117,'SA - VM Costs (USD)'!B:I,7,FALSE)</f>
        <v>122.64</v>
      </c>
      <c r="G117" t="s">
        <v>444</v>
      </c>
      <c r="H117" t="s">
        <v>27</v>
      </c>
      <c r="I117" t="s">
        <v>15</v>
      </c>
      <c r="J117" t="s">
        <v>854</v>
      </c>
      <c r="K117" t="s">
        <v>855</v>
      </c>
      <c r="L117" t="s">
        <v>856</v>
      </c>
      <c r="M117">
        <v>76.08</v>
      </c>
      <c r="O117">
        <v>0.88</v>
      </c>
      <c r="P117" t="s">
        <v>866</v>
      </c>
      <c r="Q117" t="s">
        <v>858</v>
      </c>
      <c r="R117">
        <v>6</v>
      </c>
      <c r="S117">
        <v>16384</v>
      </c>
      <c r="T117">
        <v>1.17</v>
      </c>
      <c r="U117">
        <v>0</v>
      </c>
      <c r="V117">
        <v>0</v>
      </c>
      <c r="W117" t="s">
        <v>21</v>
      </c>
      <c r="X117" t="s">
        <v>343</v>
      </c>
      <c r="Y117" t="s">
        <v>21</v>
      </c>
      <c r="Z117">
        <v>0</v>
      </c>
      <c r="AA117">
        <v>11</v>
      </c>
      <c r="AB117">
        <v>0</v>
      </c>
      <c r="AC117">
        <v>0.19</v>
      </c>
      <c r="AD117">
        <v>1</v>
      </c>
      <c r="AE117" t="s">
        <v>1104</v>
      </c>
      <c r="AF117" t="s">
        <v>1105</v>
      </c>
      <c r="AG117">
        <v>0.01</v>
      </c>
      <c r="AH117">
        <v>0.01</v>
      </c>
      <c r="AI117" t="s">
        <v>861</v>
      </c>
    </row>
    <row r="118" spans="2:35" x14ac:dyDescent="0.35">
      <c r="B118" t="str">
        <f>IFERROR(IF(VLOOKUP(G118,'Werners Midrand List'!B:B,1,FALSE)&lt;&gt;"#N/A","Yes","No"),"No")</f>
        <v>No</v>
      </c>
      <c r="C118" t="str">
        <f>IFERROR(IF(VLOOKUP(G118,'Previous Quote - Before Migrate'!C:C,1,FALSE)&lt;&gt;"#N/A","Yes","No"),"No")</f>
        <v>No</v>
      </c>
      <c r="E118" t="str">
        <f t="shared" si="1"/>
        <v>No</v>
      </c>
      <c r="F118" s="19">
        <f>VLOOKUP(L118,'SA - VM Costs (USD)'!B:I,7,FALSE)</f>
        <v>166.44</v>
      </c>
      <c r="G118" t="s">
        <v>447</v>
      </c>
      <c r="H118" t="s">
        <v>27</v>
      </c>
      <c r="I118" t="s">
        <v>15</v>
      </c>
      <c r="J118" t="s">
        <v>854</v>
      </c>
      <c r="K118" t="s">
        <v>855</v>
      </c>
      <c r="L118" t="s">
        <v>901</v>
      </c>
      <c r="M118">
        <v>97.83</v>
      </c>
      <c r="O118">
        <v>0.88</v>
      </c>
      <c r="P118" t="s">
        <v>857</v>
      </c>
      <c r="Q118" t="s">
        <v>863</v>
      </c>
      <c r="R118">
        <v>4</v>
      </c>
      <c r="S118">
        <v>8064</v>
      </c>
      <c r="T118">
        <v>0</v>
      </c>
      <c r="U118">
        <v>0</v>
      </c>
      <c r="V118">
        <v>0</v>
      </c>
      <c r="W118" t="s">
        <v>21</v>
      </c>
      <c r="X118" t="s">
        <v>343</v>
      </c>
      <c r="Y118" t="s">
        <v>21</v>
      </c>
      <c r="Z118">
        <v>0</v>
      </c>
      <c r="AA118">
        <v>0</v>
      </c>
      <c r="AB118">
        <v>0</v>
      </c>
      <c r="AC118">
        <v>0</v>
      </c>
      <c r="AD118">
        <v>1</v>
      </c>
      <c r="AE118" t="s">
        <v>1106</v>
      </c>
      <c r="AF118" t="s">
        <v>1107</v>
      </c>
      <c r="AG118">
        <v>0</v>
      </c>
      <c r="AH118">
        <v>0</v>
      </c>
      <c r="AI118" t="s">
        <v>861</v>
      </c>
    </row>
    <row r="119" spans="2:35" x14ac:dyDescent="0.35">
      <c r="B119" t="str">
        <f>IFERROR(IF(VLOOKUP(G119,'Werners Midrand List'!B:B,1,FALSE)&lt;&gt;"#N/A","Yes","No"),"No")</f>
        <v>No</v>
      </c>
      <c r="C119" t="str">
        <f>IFERROR(IF(VLOOKUP(G119,'Previous Quote - Before Migrate'!C:C,1,FALSE)&lt;&gt;"#N/A","Yes","No"),"No")</f>
        <v>No</v>
      </c>
      <c r="E119" t="str">
        <f t="shared" si="1"/>
        <v>No</v>
      </c>
      <c r="F119" s="19">
        <f>VLOOKUP(L119,'SA - VM Costs (USD)'!B:I,7,FALSE)</f>
        <v>122.64</v>
      </c>
      <c r="G119" t="s">
        <v>450</v>
      </c>
      <c r="H119" t="s">
        <v>27</v>
      </c>
      <c r="I119" t="s">
        <v>15</v>
      </c>
      <c r="J119" t="s">
        <v>854</v>
      </c>
      <c r="K119" t="s">
        <v>855</v>
      </c>
      <c r="L119" t="s">
        <v>856</v>
      </c>
      <c r="M119">
        <v>76.08</v>
      </c>
      <c r="O119">
        <v>0.88</v>
      </c>
      <c r="P119" t="s">
        <v>857</v>
      </c>
      <c r="Q119" t="s">
        <v>858</v>
      </c>
      <c r="R119">
        <v>2</v>
      </c>
      <c r="S119">
        <v>16384</v>
      </c>
      <c r="T119">
        <v>41</v>
      </c>
      <c r="U119">
        <v>0</v>
      </c>
      <c r="V119">
        <v>0</v>
      </c>
      <c r="W119" t="s">
        <v>21</v>
      </c>
      <c r="X119" t="s">
        <v>343</v>
      </c>
      <c r="Y119" t="s">
        <v>21</v>
      </c>
      <c r="Z119">
        <v>0</v>
      </c>
      <c r="AA119">
        <v>1</v>
      </c>
      <c r="AB119">
        <v>0</v>
      </c>
      <c r="AC119">
        <v>0.01</v>
      </c>
      <c r="AD119">
        <v>1</v>
      </c>
      <c r="AE119" t="s">
        <v>1108</v>
      </c>
      <c r="AF119" t="s">
        <v>1109</v>
      </c>
      <c r="AG119">
        <v>0</v>
      </c>
      <c r="AH119">
        <v>0</v>
      </c>
      <c r="AI119" t="s">
        <v>861</v>
      </c>
    </row>
    <row r="120" spans="2:35" x14ac:dyDescent="0.35">
      <c r="B120" t="str">
        <f>IFERROR(IF(VLOOKUP(G120,'Werners Midrand List'!B:B,1,FALSE)&lt;&gt;"#N/A","Yes","No"),"No")</f>
        <v>No</v>
      </c>
      <c r="C120" t="str">
        <f>IFERROR(IF(VLOOKUP(G120,'Previous Quote - Before Migrate'!C:C,1,FALSE)&lt;&gt;"#N/A","Yes","No"),"No")</f>
        <v>No</v>
      </c>
      <c r="E120" t="str">
        <f t="shared" si="1"/>
        <v>No</v>
      </c>
      <c r="F120" s="19">
        <f>VLOOKUP(L120,'SA - VM Costs (USD)'!B:I,7,FALSE)</f>
        <v>122.64</v>
      </c>
      <c r="G120" t="s">
        <v>452</v>
      </c>
      <c r="H120" t="s">
        <v>27</v>
      </c>
      <c r="I120" t="s">
        <v>15</v>
      </c>
      <c r="J120" t="s">
        <v>854</v>
      </c>
      <c r="K120" t="s">
        <v>855</v>
      </c>
      <c r="L120" t="s">
        <v>856</v>
      </c>
      <c r="M120">
        <v>76.08</v>
      </c>
      <c r="O120">
        <v>0.44</v>
      </c>
      <c r="P120" t="s">
        <v>906</v>
      </c>
      <c r="Q120" t="s">
        <v>858</v>
      </c>
      <c r="R120">
        <v>4</v>
      </c>
      <c r="S120">
        <v>12288</v>
      </c>
      <c r="T120">
        <v>0.5</v>
      </c>
      <c r="U120">
        <v>0</v>
      </c>
      <c r="V120">
        <v>0</v>
      </c>
      <c r="W120" t="s">
        <v>21</v>
      </c>
      <c r="X120" t="s">
        <v>88</v>
      </c>
      <c r="Y120" t="s">
        <v>21</v>
      </c>
      <c r="Z120">
        <v>0</v>
      </c>
      <c r="AA120">
        <v>0</v>
      </c>
      <c r="AB120">
        <v>0</v>
      </c>
      <c r="AC120">
        <v>0</v>
      </c>
      <c r="AD120">
        <v>1</v>
      </c>
      <c r="AE120" t="s">
        <v>1110</v>
      </c>
      <c r="AF120" t="s">
        <v>1111</v>
      </c>
      <c r="AG120">
        <v>0.02</v>
      </c>
      <c r="AH120">
        <v>0.01</v>
      </c>
      <c r="AI120" t="s">
        <v>861</v>
      </c>
    </row>
    <row r="121" spans="2:35" x14ac:dyDescent="0.35">
      <c r="B121" t="str">
        <f>IFERROR(IF(VLOOKUP(G121,'Werners Midrand List'!B:B,1,FALSE)&lt;&gt;"#N/A","Yes","No"),"No")</f>
        <v>No</v>
      </c>
      <c r="C121" t="str">
        <f>IFERROR(IF(VLOOKUP(G121,'Previous Quote - Before Migrate'!C:C,1,FALSE)&lt;&gt;"#N/A","Yes","No"),"No")</f>
        <v>No</v>
      </c>
      <c r="E121" t="str">
        <f t="shared" si="1"/>
        <v>No</v>
      </c>
      <c r="F121" s="19">
        <f>VLOOKUP(L121,'SA - VM Costs (USD)'!B:I,7,FALSE)</f>
        <v>166.44</v>
      </c>
      <c r="G121" t="s">
        <v>453</v>
      </c>
      <c r="H121" t="s">
        <v>27</v>
      </c>
      <c r="I121" t="s">
        <v>890</v>
      </c>
      <c r="J121" t="s">
        <v>914</v>
      </c>
      <c r="K121" t="s">
        <v>855</v>
      </c>
      <c r="L121" t="s">
        <v>901</v>
      </c>
      <c r="M121">
        <v>97.83</v>
      </c>
      <c r="O121">
        <v>0.44</v>
      </c>
      <c r="P121" t="s">
        <v>27</v>
      </c>
      <c r="Q121" t="s">
        <v>863</v>
      </c>
      <c r="R121">
        <v>4</v>
      </c>
      <c r="S121">
        <v>8192</v>
      </c>
      <c r="T121">
        <v>0</v>
      </c>
      <c r="U121">
        <v>0</v>
      </c>
      <c r="V121">
        <v>0</v>
      </c>
      <c r="W121" t="s">
        <v>21</v>
      </c>
      <c r="X121" t="s">
        <v>88</v>
      </c>
      <c r="Y121" t="s">
        <v>21</v>
      </c>
      <c r="Z121">
        <v>0</v>
      </c>
      <c r="AA121">
        <v>0</v>
      </c>
      <c r="AB121">
        <v>0</v>
      </c>
      <c r="AC121">
        <v>0</v>
      </c>
      <c r="AD121">
        <v>1</v>
      </c>
      <c r="AE121" t="s">
        <v>916</v>
      </c>
      <c r="AF121" t="s">
        <v>1112</v>
      </c>
      <c r="AG121">
        <v>0</v>
      </c>
      <c r="AH121">
        <v>0</v>
      </c>
      <c r="AI121" t="s">
        <v>861</v>
      </c>
    </row>
    <row r="122" spans="2:35" x14ac:dyDescent="0.35">
      <c r="B122" t="str">
        <f>IFERROR(IF(VLOOKUP(G122,'Werners Midrand List'!B:B,1,FALSE)&lt;&gt;"#N/A","Yes","No"),"No")</f>
        <v>No</v>
      </c>
      <c r="C122" t="str">
        <f>IFERROR(IF(VLOOKUP(G122,'Previous Quote - Before Migrate'!C:C,1,FALSE)&lt;&gt;"#N/A","Yes","No"),"No")</f>
        <v>No</v>
      </c>
      <c r="E122" t="str">
        <f t="shared" si="1"/>
        <v>No</v>
      </c>
      <c r="F122" s="19">
        <f>VLOOKUP(L122,'SA - VM Costs (USD)'!B:I,7,FALSE)</f>
        <v>92.71</v>
      </c>
      <c r="G122" t="s">
        <v>455</v>
      </c>
      <c r="H122" t="s">
        <v>27</v>
      </c>
      <c r="I122" t="s">
        <v>15</v>
      </c>
      <c r="J122" t="s">
        <v>854</v>
      </c>
      <c r="K122" t="s">
        <v>855</v>
      </c>
      <c r="L122" t="s">
        <v>877</v>
      </c>
      <c r="M122">
        <v>53</v>
      </c>
      <c r="O122">
        <v>0.88</v>
      </c>
      <c r="P122" t="s">
        <v>857</v>
      </c>
      <c r="Q122" t="s">
        <v>858</v>
      </c>
      <c r="R122">
        <v>4</v>
      </c>
      <c r="S122">
        <v>8192</v>
      </c>
      <c r="T122">
        <v>0.25</v>
      </c>
      <c r="U122">
        <v>0</v>
      </c>
      <c r="V122">
        <v>0</v>
      </c>
      <c r="W122" t="s">
        <v>21</v>
      </c>
      <c r="X122" t="s">
        <v>343</v>
      </c>
      <c r="Y122" t="s">
        <v>21</v>
      </c>
      <c r="Z122">
        <v>0</v>
      </c>
      <c r="AA122">
        <v>0</v>
      </c>
      <c r="AB122">
        <v>0</v>
      </c>
      <c r="AC122">
        <v>0</v>
      </c>
      <c r="AD122">
        <v>1</v>
      </c>
      <c r="AE122" t="s">
        <v>1113</v>
      </c>
      <c r="AF122" t="s">
        <v>1114</v>
      </c>
      <c r="AG122">
        <v>0</v>
      </c>
      <c r="AH122">
        <v>0</v>
      </c>
      <c r="AI122" t="s">
        <v>861</v>
      </c>
    </row>
    <row r="123" spans="2:35" x14ac:dyDescent="0.35">
      <c r="B123" t="str">
        <f>IFERROR(IF(VLOOKUP(G123,'Werners Midrand List'!B:B,1,FALSE)&lt;&gt;"#N/A","Yes","No"),"No")</f>
        <v>No</v>
      </c>
      <c r="C123" t="str">
        <f>IFERROR(IF(VLOOKUP(G123,'Previous Quote - Before Migrate'!C:C,1,FALSE)&lt;&gt;"#N/A","Yes","No"),"No")</f>
        <v>No</v>
      </c>
      <c r="E123" t="str">
        <f t="shared" si="1"/>
        <v>No</v>
      </c>
      <c r="F123" s="19">
        <f>VLOOKUP(L123,'SA - VM Costs (USD)'!B:I,7,FALSE)</f>
        <v>166.44</v>
      </c>
      <c r="G123" t="s">
        <v>457</v>
      </c>
      <c r="H123" t="s">
        <v>27</v>
      </c>
      <c r="I123" t="s">
        <v>15</v>
      </c>
      <c r="J123" t="s">
        <v>854</v>
      </c>
      <c r="K123" t="s">
        <v>855</v>
      </c>
      <c r="L123" t="s">
        <v>901</v>
      </c>
      <c r="M123">
        <v>97.83</v>
      </c>
      <c r="O123">
        <v>0.88</v>
      </c>
      <c r="P123" t="s">
        <v>866</v>
      </c>
      <c r="Q123" t="s">
        <v>858</v>
      </c>
      <c r="R123">
        <v>4</v>
      </c>
      <c r="S123">
        <v>4096</v>
      </c>
      <c r="T123">
        <v>0</v>
      </c>
      <c r="U123">
        <v>0</v>
      </c>
      <c r="V123">
        <v>0</v>
      </c>
      <c r="W123" t="s">
        <v>21</v>
      </c>
      <c r="X123" t="s">
        <v>343</v>
      </c>
      <c r="Y123" t="s">
        <v>21</v>
      </c>
      <c r="Z123">
        <v>0</v>
      </c>
      <c r="AA123">
        <v>0</v>
      </c>
      <c r="AB123">
        <v>0</v>
      </c>
      <c r="AC123">
        <v>0</v>
      </c>
      <c r="AD123">
        <v>1</v>
      </c>
      <c r="AE123" t="s">
        <v>1115</v>
      </c>
      <c r="AF123" t="s">
        <v>1116</v>
      </c>
      <c r="AG123">
        <v>0</v>
      </c>
      <c r="AH123">
        <v>0</v>
      </c>
      <c r="AI123" t="s">
        <v>861</v>
      </c>
    </row>
    <row r="124" spans="2:35" x14ac:dyDescent="0.35">
      <c r="B124" t="str">
        <f>IFERROR(IF(VLOOKUP(G124,'Werners Midrand List'!B:B,1,FALSE)&lt;&gt;"#N/A","Yes","No"),"No")</f>
        <v>No</v>
      </c>
      <c r="C124" t="str">
        <f>IFERROR(IF(VLOOKUP(G124,'Previous Quote - Before Migrate'!C:C,1,FALSE)&lt;&gt;"#N/A","Yes","No"),"No")</f>
        <v>No</v>
      </c>
      <c r="E124" t="str">
        <f t="shared" si="1"/>
        <v>No</v>
      </c>
      <c r="F124" s="19">
        <f>VLOOKUP(L124,'SA - VM Costs (USD)'!B:I,7,FALSE)</f>
        <v>122.64</v>
      </c>
      <c r="G124" t="s">
        <v>352</v>
      </c>
      <c r="H124" t="s">
        <v>27</v>
      </c>
      <c r="I124" t="s">
        <v>15</v>
      </c>
      <c r="J124" t="s">
        <v>854</v>
      </c>
      <c r="K124" t="s">
        <v>855</v>
      </c>
      <c r="L124" t="s">
        <v>856</v>
      </c>
      <c r="M124">
        <v>76.08</v>
      </c>
      <c r="O124">
        <v>0.88</v>
      </c>
      <c r="P124" t="s">
        <v>857</v>
      </c>
      <c r="Q124" t="s">
        <v>858</v>
      </c>
      <c r="R124">
        <v>4</v>
      </c>
      <c r="S124">
        <v>16384</v>
      </c>
      <c r="T124">
        <v>0.5</v>
      </c>
      <c r="U124">
        <v>0</v>
      </c>
      <c r="V124">
        <v>0</v>
      </c>
      <c r="W124" t="s">
        <v>21</v>
      </c>
      <c r="X124" t="s">
        <v>343</v>
      </c>
      <c r="Y124" t="s">
        <v>21</v>
      </c>
      <c r="Z124">
        <v>0</v>
      </c>
      <c r="AA124">
        <v>0</v>
      </c>
      <c r="AB124">
        <v>0</v>
      </c>
      <c r="AC124">
        <v>0</v>
      </c>
      <c r="AD124">
        <v>1</v>
      </c>
      <c r="AE124" t="s">
        <v>1117</v>
      </c>
      <c r="AF124" t="s">
        <v>1043</v>
      </c>
      <c r="AG124">
        <v>0</v>
      </c>
      <c r="AH124">
        <v>0</v>
      </c>
      <c r="AI124" t="s">
        <v>861</v>
      </c>
    </row>
    <row r="125" spans="2:35" x14ac:dyDescent="0.35">
      <c r="B125" t="str">
        <f>IFERROR(IF(VLOOKUP(G125,'Werners Midrand List'!B:B,1,FALSE)&lt;&gt;"#N/A","Yes","No"),"No")</f>
        <v>Yes</v>
      </c>
      <c r="C125" t="str">
        <f>IFERROR(IF(VLOOKUP(G125,'Previous Quote - Before Migrate'!C:C,1,FALSE)&lt;&gt;"#N/A","Yes","No"),"No")</f>
        <v>Yes</v>
      </c>
      <c r="D125" t="s">
        <v>1712</v>
      </c>
      <c r="E125" t="str">
        <f t="shared" si="1"/>
        <v>No</v>
      </c>
      <c r="F125" s="19">
        <f>VLOOKUP(L125,'SA - VM Costs (USD)'!B:I,7,FALSE)</f>
        <v>245.28</v>
      </c>
      <c r="G125" t="s">
        <v>460</v>
      </c>
      <c r="H125" t="s">
        <v>27</v>
      </c>
      <c r="I125" t="s">
        <v>15</v>
      </c>
      <c r="J125" t="s">
        <v>854</v>
      </c>
      <c r="K125" t="s">
        <v>855</v>
      </c>
      <c r="L125" t="s">
        <v>928</v>
      </c>
      <c r="M125">
        <v>152.08000000000001</v>
      </c>
      <c r="N125">
        <f>VLOOKUP(L125,'SA - VM Costs (USD)'!B:J,8,FALSE)</f>
        <v>152.08090000000001</v>
      </c>
      <c r="O125">
        <v>314.05</v>
      </c>
      <c r="P125" t="s">
        <v>874</v>
      </c>
      <c r="Q125" t="s">
        <v>863</v>
      </c>
      <c r="R125">
        <v>4</v>
      </c>
      <c r="S125">
        <v>32768</v>
      </c>
      <c r="T125">
        <v>4.25</v>
      </c>
      <c r="U125">
        <v>0</v>
      </c>
      <c r="V125">
        <v>5291</v>
      </c>
      <c r="W125" t="s">
        <v>998</v>
      </c>
      <c r="X125" t="s">
        <v>21</v>
      </c>
      <c r="Y125" t="s">
        <v>21</v>
      </c>
      <c r="Z125">
        <v>23</v>
      </c>
      <c r="AA125">
        <v>0</v>
      </c>
      <c r="AB125">
        <v>0.56000000000000005</v>
      </c>
      <c r="AC125">
        <v>0</v>
      </c>
      <c r="AD125">
        <v>1</v>
      </c>
      <c r="AE125" t="s">
        <v>1118</v>
      </c>
      <c r="AF125" t="s">
        <v>1119</v>
      </c>
      <c r="AG125">
        <v>0</v>
      </c>
      <c r="AH125">
        <v>0</v>
      </c>
      <c r="AI125" t="s">
        <v>861</v>
      </c>
    </row>
    <row r="126" spans="2:35" x14ac:dyDescent="0.35">
      <c r="B126" t="str">
        <f>IFERROR(IF(VLOOKUP(G126,'Werners Midrand List'!B:B,1,FALSE)&lt;&gt;"#N/A","Yes","No"),"No")</f>
        <v>No</v>
      </c>
      <c r="C126" t="str">
        <f>IFERROR(IF(VLOOKUP(G126,'Previous Quote - Before Migrate'!C:C,1,FALSE)&lt;&gt;"#N/A","Yes","No"),"No")</f>
        <v>No</v>
      </c>
      <c r="E126" t="str">
        <f t="shared" si="1"/>
        <v>No</v>
      </c>
      <c r="F126" s="19">
        <f>VLOOKUP(L126,'SA - VM Costs (USD)'!B:I,7,FALSE)</f>
        <v>92.71</v>
      </c>
      <c r="G126" t="s">
        <v>475</v>
      </c>
      <c r="H126" t="s">
        <v>27</v>
      </c>
      <c r="I126" t="s">
        <v>15</v>
      </c>
      <c r="J126" t="s">
        <v>854</v>
      </c>
      <c r="K126" t="s">
        <v>855</v>
      </c>
      <c r="L126" t="s">
        <v>877</v>
      </c>
      <c r="M126">
        <v>53</v>
      </c>
      <c r="O126">
        <v>0.44</v>
      </c>
      <c r="P126" t="s">
        <v>857</v>
      </c>
      <c r="Q126" t="s">
        <v>858</v>
      </c>
      <c r="R126">
        <v>2</v>
      </c>
      <c r="S126">
        <v>8192</v>
      </c>
      <c r="T126">
        <v>1.5</v>
      </c>
      <c r="U126">
        <v>0</v>
      </c>
      <c r="V126">
        <v>0</v>
      </c>
      <c r="W126" t="s">
        <v>21</v>
      </c>
      <c r="X126" t="s">
        <v>88</v>
      </c>
      <c r="Y126" t="s">
        <v>21</v>
      </c>
      <c r="Z126">
        <v>0</v>
      </c>
      <c r="AA126">
        <v>1</v>
      </c>
      <c r="AB126">
        <v>0</v>
      </c>
      <c r="AC126">
        <v>0.01</v>
      </c>
      <c r="AD126">
        <v>1</v>
      </c>
      <c r="AE126" t="s">
        <v>1120</v>
      </c>
      <c r="AF126" t="s">
        <v>1121</v>
      </c>
      <c r="AG126">
        <v>0</v>
      </c>
      <c r="AH126">
        <v>0</v>
      </c>
      <c r="AI126" t="s">
        <v>861</v>
      </c>
    </row>
    <row r="127" spans="2:35" x14ac:dyDescent="0.35">
      <c r="B127" t="str">
        <f>IFERROR(IF(VLOOKUP(G127,'Werners Midrand List'!B:B,1,FALSE)&lt;&gt;"#N/A","Yes","No"),"No")</f>
        <v>No</v>
      </c>
      <c r="C127" t="str">
        <f>IFERROR(IF(VLOOKUP(G127,'Previous Quote - Before Migrate'!C:C,1,FALSE)&lt;&gt;"#N/A","Yes","No"),"No")</f>
        <v>Yes</v>
      </c>
      <c r="E127" t="str">
        <f t="shared" si="1"/>
        <v>No</v>
      </c>
      <c r="F127" s="19">
        <f>VLOOKUP(L127,'SA - VM Costs (USD)'!B:I,7,FALSE)</f>
        <v>83.22</v>
      </c>
      <c r="G127" t="s">
        <v>476</v>
      </c>
      <c r="H127" t="s">
        <v>27</v>
      </c>
      <c r="I127" t="s">
        <v>890</v>
      </c>
      <c r="J127" t="s">
        <v>1122</v>
      </c>
      <c r="K127" t="s">
        <v>855</v>
      </c>
      <c r="L127" t="s">
        <v>869</v>
      </c>
      <c r="M127">
        <v>48.92</v>
      </c>
      <c r="O127">
        <v>29.16</v>
      </c>
      <c r="P127" t="s">
        <v>1123</v>
      </c>
      <c r="Q127" t="s">
        <v>863</v>
      </c>
      <c r="R127">
        <v>4</v>
      </c>
      <c r="S127">
        <v>4096</v>
      </c>
      <c r="T127">
        <v>0.75</v>
      </c>
      <c r="U127">
        <v>0</v>
      </c>
      <c r="V127">
        <v>272.99</v>
      </c>
      <c r="W127" t="s">
        <v>88</v>
      </c>
      <c r="X127" t="s">
        <v>21</v>
      </c>
      <c r="Y127" t="s">
        <v>21</v>
      </c>
      <c r="Z127">
        <v>283</v>
      </c>
      <c r="AA127">
        <v>0</v>
      </c>
      <c r="AB127">
        <v>2.21</v>
      </c>
      <c r="AC127">
        <v>0</v>
      </c>
      <c r="AD127">
        <v>1</v>
      </c>
      <c r="AE127" t="s">
        <v>1124</v>
      </c>
      <c r="AF127" t="s">
        <v>1125</v>
      </c>
      <c r="AG127">
        <v>0</v>
      </c>
      <c r="AH127">
        <v>0</v>
      </c>
      <c r="AI127" t="s">
        <v>861</v>
      </c>
    </row>
    <row r="128" spans="2:35" x14ac:dyDescent="0.35">
      <c r="B128" t="str">
        <f>IFERROR(IF(VLOOKUP(G128,'Werners Midrand List'!B:B,1,FALSE)&lt;&gt;"#N/A","Yes","No"),"No")</f>
        <v>No</v>
      </c>
      <c r="C128" t="str">
        <f>IFERROR(IF(VLOOKUP(G128,'Previous Quote - Before Migrate'!C:C,1,FALSE)&lt;&gt;"#N/A","Yes","No"),"No")</f>
        <v>No</v>
      </c>
      <c r="E128" t="str">
        <f t="shared" si="1"/>
        <v>No</v>
      </c>
      <c r="F128" s="19">
        <f>VLOOKUP(L128,'SA - VM Costs (USD)'!B:I,7,FALSE)</f>
        <v>122.64</v>
      </c>
      <c r="G128" t="s">
        <v>480</v>
      </c>
      <c r="H128" t="s">
        <v>27</v>
      </c>
      <c r="I128" t="s">
        <v>15</v>
      </c>
      <c r="J128" t="s">
        <v>854</v>
      </c>
      <c r="K128" t="s">
        <v>855</v>
      </c>
      <c r="L128" t="s">
        <v>856</v>
      </c>
      <c r="M128">
        <v>76.08</v>
      </c>
      <c r="O128">
        <v>0.88</v>
      </c>
      <c r="P128" t="s">
        <v>857</v>
      </c>
      <c r="Q128" t="s">
        <v>858</v>
      </c>
      <c r="R128">
        <v>2</v>
      </c>
      <c r="S128">
        <v>16384</v>
      </c>
      <c r="T128">
        <v>0</v>
      </c>
      <c r="U128">
        <v>0</v>
      </c>
      <c r="V128">
        <v>0</v>
      </c>
      <c r="W128" t="s">
        <v>21</v>
      </c>
      <c r="X128" t="s">
        <v>343</v>
      </c>
      <c r="Y128" t="s">
        <v>21</v>
      </c>
      <c r="Z128">
        <v>0</v>
      </c>
      <c r="AA128">
        <v>0</v>
      </c>
      <c r="AB128">
        <v>0</v>
      </c>
      <c r="AC128">
        <v>0</v>
      </c>
      <c r="AD128">
        <v>1</v>
      </c>
      <c r="AE128" t="s">
        <v>1126</v>
      </c>
      <c r="AF128" t="s">
        <v>1127</v>
      </c>
      <c r="AG128">
        <v>0.01</v>
      </c>
      <c r="AH128">
        <v>0</v>
      </c>
      <c r="AI128" t="s">
        <v>861</v>
      </c>
    </row>
    <row r="129" spans="2:35" x14ac:dyDescent="0.35">
      <c r="B129" t="str">
        <f>IFERROR(IF(VLOOKUP(G129,'Werners Midrand List'!B:B,1,FALSE)&lt;&gt;"#N/A","Yes","No"),"No")</f>
        <v>No</v>
      </c>
      <c r="C129" t="str">
        <f>IFERROR(IF(VLOOKUP(G129,'Previous Quote - Before Migrate'!C:C,1,FALSE)&lt;&gt;"#N/A","Yes","No"),"No")</f>
        <v>No</v>
      </c>
      <c r="E129" t="str">
        <f t="shared" si="1"/>
        <v>No</v>
      </c>
      <c r="F129" s="19">
        <f>VLOOKUP(L129,'SA - VM Costs (USD)'!B:I,7,FALSE)</f>
        <v>332.88</v>
      </c>
      <c r="G129" t="s">
        <v>482</v>
      </c>
      <c r="H129" t="s">
        <v>27</v>
      </c>
      <c r="I129" t="s">
        <v>15</v>
      </c>
      <c r="J129" t="s">
        <v>854</v>
      </c>
      <c r="K129" t="s">
        <v>855</v>
      </c>
      <c r="L129" t="s">
        <v>945</v>
      </c>
      <c r="M129">
        <v>195.5</v>
      </c>
      <c r="O129">
        <v>0.88</v>
      </c>
      <c r="P129" t="s">
        <v>866</v>
      </c>
      <c r="Q129" t="s">
        <v>858</v>
      </c>
      <c r="R129">
        <v>8</v>
      </c>
      <c r="S129">
        <v>4096</v>
      </c>
      <c r="T129">
        <v>0</v>
      </c>
      <c r="U129">
        <v>0</v>
      </c>
      <c r="V129">
        <v>0</v>
      </c>
      <c r="W129" t="s">
        <v>21</v>
      </c>
      <c r="X129" t="s">
        <v>343</v>
      </c>
      <c r="Y129" t="s">
        <v>21</v>
      </c>
      <c r="Z129">
        <v>0</v>
      </c>
      <c r="AA129">
        <v>3</v>
      </c>
      <c r="AB129">
        <v>0</v>
      </c>
      <c r="AC129">
        <v>0.01</v>
      </c>
      <c r="AD129">
        <v>2</v>
      </c>
      <c r="AE129" t="s">
        <v>1128</v>
      </c>
      <c r="AF129" t="s">
        <v>1129</v>
      </c>
      <c r="AG129">
        <v>0.01</v>
      </c>
      <c r="AH129">
        <v>0</v>
      </c>
      <c r="AI129" t="s">
        <v>861</v>
      </c>
    </row>
    <row r="130" spans="2:35" x14ac:dyDescent="0.35">
      <c r="B130" t="str">
        <f>IFERROR(IF(VLOOKUP(G130,'Werners Midrand List'!B:B,1,FALSE)&lt;&gt;"#N/A","Yes","No"),"No")</f>
        <v>No</v>
      </c>
      <c r="C130" t="str">
        <f>IFERROR(IF(VLOOKUP(G130,'Previous Quote - Before Migrate'!C:C,1,FALSE)&lt;&gt;"#N/A","Yes","No"),"No")</f>
        <v>No</v>
      </c>
      <c r="E130" t="str">
        <f t="shared" si="1"/>
        <v>No</v>
      </c>
      <c r="F130" s="19">
        <f>VLOOKUP(L130,'SA - VM Costs (USD)'!B:I,7,FALSE)</f>
        <v>245.28</v>
      </c>
      <c r="G130" t="s">
        <v>485</v>
      </c>
      <c r="H130" t="s">
        <v>27</v>
      </c>
      <c r="I130" t="s">
        <v>15</v>
      </c>
      <c r="J130" t="s">
        <v>854</v>
      </c>
      <c r="K130" t="s">
        <v>855</v>
      </c>
      <c r="L130" t="s">
        <v>928</v>
      </c>
      <c r="M130">
        <v>152.08000000000001</v>
      </c>
      <c r="O130">
        <v>1.31</v>
      </c>
      <c r="P130" t="s">
        <v>857</v>
      </c>
      <c r="Q130" t="s">
        <v>858</v>
      </c>
      <c r="R130">
        <v>8</v>
      </c>
      <c r="S130">
        <v>32768</v>
      </c>
      <c r="T130">
        <v>6.62</v>
      </c>
      <c r="U130">
        <v>0</v>
      </c>
      <c r="V130">
        <v>0</v>
      </c>
      <c r="W130" t="s">
        <v>21</v>
      </c>
      <c r="X130" t="s">
        <v>89</v>
      </c>
      <c r="Y130" t="s">
        <v>21</v>
      </c>
      <c r="Z130">
        <v>0</v>
      </c>
      <c r="AA130">
        <v>3</v>
      </c>
      <c r="AB130">
        <v>0</v>
      </c>
      <c r="AC130">
        <v>0.25</v>
      </c>
      <c r="AD130">
        <v>1</v>
      </c>
      <c r="AE130" t="s">
        <v>1130</v>
      </c>
      <c r="AF130" t="s">
        <v>1131</v>
      </c>
      <c r="AG130">
        <v>0.01</v>
      </c>
      <c r="AH130">
        <v>0</v>
      </c>
      <c r="AI130" t="s">
        <v>861</v>
      </c>
    </row>
    <row r="131" spans="2:35" x14ac:dyDescent="0.35">
      <c r="B131" t="str">
        <f>IFERROR(IF(VLOOKUP(G131,'Werners Midrand List'!B:B,1,FALSE)&lt;&gt;"#N/A","Yes","No"),"No")</f>
        <v>Yes</v>
      </c>
      <c r="C131" t="str">
        <f>IFERROR(IF(VLOOKUP(G131,'Previous Quote - Before Migrate'!C:C,1,FALSE)&lt;&gt;"#N/A","Yes","No"),"No")</f>
        <v>Yes</v>
      </c>
      <c r="D131" t="s">
        <v>1712</v>
      </c>
      <c r="E131" t="str">
        <f t="shared" si="1"/>
        <v>No</v>
      </c>
      <c r="F131" s="19">
        <f>VLOOKUP(L131,'SA - VM Costs (USD)'!B:I,7,FALSE)</f>
        <v>665.03</v>
      </c>
      <c r="G131" t="s">
        <v>488</v>
      </c>
      <c r="H131" t="s">
        <v>27</v>
      </c>
      <c r="I131" t="s">
        <v>15</v>
      </c>
      <c r="J131" t="s">
        <v>854</v>
      </c>
      <c r="K131" t="s">
        <v>855</v>
      </c>
      <c r="L131" t="s">
        <v>980</v>
      </c>
      <c r="M131">
        <v>391.17</v>
      </c>
      <c r="N131">
        <f>VLOOKUP(L131,'SA - VM Costs (USD)'!B:J,8,FALSE)</f>
        <v>391.16320000000002</v>
      </c>
      <c r="O131">
        <v>7.89</v>
      </c>
      <c r="P131" t="s">
        <v>857</v>
      </c>
      <c r="Q131" t="s">
        <v>858</v>
      </c>
      <c r="R131">
        <v>12</v>
      </c>
      <c r="S131">
        <v>16384</v>
      </c>
      <c r="T131">
        <v>0</v>
      </c>
      <c r="U131">
        <v>0</v>
      </c>
      <c r="V131">
        <v>100</v>
      </c>
      <c r="W131" t="s">
        <v>88</v>
      </c>
      <c r="X131" t="s">
        <v>21</v>
      </c>
      <c r="Y131" t="s">
        <v>21</v>
      </c>
      <c r="Z131">
        <v>0</v>
      </c>
      <c r="AA131">
        <v>0</v>
      </c>
      <c r="AB131">
        <v>0</v>
      </c>
      <c r="AC131">
        <v>0</v>
      </c>
      <c r="AD131">
        <v>1</v>
      </c>
      <c r="AE131" t="s">
        <v>1132</v>
      </c>
      <c r="AF131" t="s">
        <v>1133</v>
      </c>
      <c r="AG131">
        <v>0</v>
      </c>
      <c r="AH131">
        <v>0</v>
      </c>
      <c r="AI131" t="s">
        <v>861</v>
      </c>
    </row>
    <row r="132" spans="2:35" x14ac:dyDescent="0.35">
      <c r="B132" t="str">
        <f>IFERROR(IF(VLOOKUP(G132,'Werners Midrand List'!B:B,1,FALSE)&lt;&gt;"#N/A","Yes","No"),"No")</f>
        <v>Yes</v>
      </c>
      <c r="C132" t="str">
        <f>IFERROR(IF(VLOOKUP(G132,'Previous Quote - Before Migrate'!C:C,1,FALSE)&lt;&gt;"#N/A","Yes","No"),"No")</f>
        <v>No</v>
      </c>
      <c r="D132" t="s">
        <v>1712</v>
      </c>
      <c r="E132" t="str">
        <f t="shared" si="1"/>
        <v>No</v>
      </c>
      <c r="F132" s="19">
        <f>VLOOKUP(L132,'SA - VM Costs (USD)'!B:I,7,FALSE)</f>
        <v>122.64</v>
      </c>
      <c r="G132" t="s">
        <v>489</v>
      </c>
      <c r="H132" t="s">
        <v>27</v>
      </c>
      <c r="I132" t="s">
        <v>15</v>
      </c>
      <c r="J132" t="s">
        <v>854</v>
      </c>
      <c r="K132" t="s">
        <v>855</v>
      </c>
      <c r="L132" t="s">
        <v>856</v>
      </c>
      <c r="M132">
        <v>76.08</v>
      </c>
      <c r="N132">
        <f>VLOOKUP(L132,'SA - VM Costs (USD)'!B:J,8,FALSE)</f>
        <v>76.080600000000004</v>
      </c>
      <c r="O132">
        <v>7.89</v>
      </c>
      <c r="P132" t="s">
        <v>857</v>
      </c>
      <c r="Q132" t="s">
        <v>863</v>
      </c>
      <c r="R132">
        <v>2</v>
      </c>
      <c r="S132">
        <v>16384</v>
      </c>
      <c r="T132">
        <v>44</v>
      </c>
      <c r="U132">
        <v>0</v>
      </c>
      <c r="V132">
        <v>100</v>
      </c>
      <c r="W132" t="s">
        <v>88</v>
      </c>
      <c r="X132" t="s">
        <v>21</v>
      </c>
      <c r="Y132" t="s">
        <v>21</v>
      </c>
      <c r="Z132">
        <v>0</v>
      </c>
      <c r="AA132">
        <v>107</v>
      </c>
      <c r="AB132">
        <v>0</v>
      </c>
      <c r="AC132">
        <v>0.61</v>
      </c>
      <c r="AD132">
        <v>1</v>
      </c>
      <c r="AE132" t="s">
        <v>1134</v>
      </c>
      <c r="AF132" t="s">
        <v>1135</v>
      </c>
      <c r="AG132">
        <v>0</v>
      </c>
      <c r="AH132">
        <v>0</v>
      </c>
      <c r="AI132" t="s">
        <v>861</v>
      </c>
    </row>
    <row r="133" spans="2:35" x14ac:dyDescent="0.35">
      <c r="B133" t="str">
        <f>IFERROR(IF(VLOOKUP(G133,'Werners Midrand List'!B:B,1,FALSE)&lt;&gt;"#N/A","Yes","No"),"No")</f>
        <v>No</v>
      </c>
      <c r="C133" t="str">
        <f>IFERROR(IF(VLOOKUP(G133,'Previous Quote - Before Migrate'!C:C,1,FALSE)&lt;&gt;"#N/A","Yes","No"),"No")</f>
        <v>No</v>
      </c>
      <c r="E133" t="str">
        <f t="shared" ref="E133:E196" si="2">IF(K133&lt;&gt;"","No","Yes")</f>
        <v>No</v>
      </c>
      <c r="F133" s="19">
        <f>VLOOKUP(L133,'SA - VM Costs (USD)'!B:I,7,FALSE)</f>
        <v>122.64</v>
      </c>
      <c r="G133" t="s">
        <v>493</v>
      </c>
      <c r="H133" t="s">
        <v>27</v>
      </c>
      <c r="I133" t="s">
        <v>15</v>
      </c>
      <c r="J133" t="s">
        <v>854</v>
      </c>
      <c r="K133" t="s">
        <v>855</v>
      </c>
      <c r="L133" t="s">
        <v>856</v>
      </c>
      <c r="M133">
        <v>76.08</v>
      </c>
      <c r="O133">
        <v>0.88</v>
      </c>
      <c r="P133" t="s">
        <v>866</v>
      </c>
      <c r="Q133" t="s">
        <v>858</v>
      </c>
      <c r="R133">
        <v>4</v>
      </c>
      <c r="S133">
        <v>12288</v>
      </c>
      <c r="T133">
        <v>0.5</v>
      </c>
      <c r="U133">
        <v>0</v>
      </c>
      <c r="V133">
        <v>0</v>
      </c>
      <c r="W133" t="s">
        <v>21</v>
      </c>
      <c r="X133" t="s">
        <v>343</v>
      </c>
      <c r="Y133" t="s">
        <v>21</v>
      </c>
      <c r="Z133">
        <v>0</v>
      </c>
      <c r="AA133">
        <v>0</v>
      </c>
      <c r="AB133">
        <v>0</v>
      </c>
      <c r="AC133">
        <v>0</v>
      </c>
      <c r="AD133">
        <v>1</v>
      </c>
      <c r="AE133" t="s">
        <v>1136</v>
      </c>
      <c r="AF133" t="s">
        <v>1137</v>
      </c>
      <c r="AG133">
        <v>0.01</v>
      </c>
      <c r="AH133">
        <v>0</v>
      </c>
      <c r="AI133" t="s">
        <v>861</v>
      </c>
    </row>
    <row r="134" spans="2:35" x14ac:dyDescent="0.35">
      <c r="B134" t="str">
        <f>IFERROR(IF(VLOOKUP(G134,'Werners Midrand List'!B:B,1,FALSE)&lt;&gt;"#N/A","Yes","No"),"No")</f>
        <v>No</v>
      </c>
      <c r="C134" t="str">
        <f>IFERROR(IF(VLOOKUP(G134,'Previous Quote - Before Migrate'!C:C,1,FALSE)&lt;&gt;"#N/A","Yes","No"),"No")</f>
        <v>No</v>
      </c>
      <c r="E134" t="str">
        <f t="shared" si="2"/>
        <v>No</v>
      </c>
      <c r="F134" s="19">
        <f>VLOOKUP(L134,'SA - VM Costs (USD)'!B:I,7,FALSE)</f>
        <v>83.22</v>
      </c>
      <c r="G134" t="s">
        <v>495</v>
      </c>
      <c r="H134" t="s">
        <v>27</v>
      </c>
      <c r="I134" t="s">
        <v>890</v>
      </c>
      <c r="J134" t="s">
        <v>891</v>
      </c>
      <c r="K134" t="s">
        <v>855</v>
      </c>
      <c r="L134" t="s">
        <v>869</v>
      </c>
      <c r="M134">
        <v>48.92</v>
      </c>
      <c r="O134">
        <v>0.44</v>
      </c>
      <c r="P134" t="s">
        <v>1057</v>
      </c>
      <c r="Q134" t="s">
        <v>863</v>
      </c>
      <c r="R134">
        <v>2</v>
      </c>
      <c r="S134">
        <v>4096</v>
      </c>
      <c r="T134">
        <v>0</v>
      </c>
      <c r="U134">
        <v>0</v>
      </c>
      <c r="V134">
        <v>0</v>
      </c>
      <c r="W134" t="s">
        <v>21</v>
      </c>
      <c r="X134" t="s">
        <v>88</v>
      </c>
      <c r="Y134" t="s">
        <v>21</v>
      </c>
      <c r="Z134">
        <v>0</v>
      </c>
      <c r="AA134">
        <v>0</v>
      </c>
      <c r="AB134">
        <v>0</v>
      </c>
      <c r="AC134">
        <v>0</v>
      </c>
      <c r="AD134">
        <v>1</v>
      </c>
      <c r="AE134" t="s">
        <v>1138</v>
      </c>
      <c r="AF134" t="s">
        <v>1139</v>
      </c>
      <c r="AG134">
        <v>0</v>
      </c>
      <c r="AH134">
        <v>0</v>
      </c>
      <c r="AI134" t="s">
        <v>861</v>
      </c>
    </row>
    <row r="135" spans="2:35" x14ac:dyDescent="0.35">
      <c r="B135" t="str">
        <f>IFERROR(IF(VLOOKUP(G135,'Werners Midrand List'!B:B,1,FALSE)&lt;&gt;"#N/A","Yes","No"),"No")</f>
        <v>No</v>
      </c>
      <c r="C135" t="str">
        <f>IFERROR(IF(VLOOKUP(G135,'Previous Quote - Before Migrate'!C:C,1,FALSE)&lt;&gt;"#N/A","Yes","No"),"No")</f>
        <v>No</v>
      </c>
      <c r="E135" t="str">
        <f t="shared" si="2"/>
        <v>No</v>
      </c>
      <c r="F135" s="19">
        <f>VLOOKUP(L135,'SA - VM Costs (USD)'!B:I,7,FALSE)</f>
        <v>245.28</v>
      </c>
      <c r="G135" t="s">
        <v>497</v>
      </c>
      <c r="H135" t="s">
        <v>27</v>
      </c>
      <c r="I135" t="s">
        <v>15</v>
      </c>
      <c r="J135" t="s">
        <v>854</v>
      </c>
      <c r="K135" t="s">
        <v>855</v>
      </c>
      <c r="L135" t="s">
        <v>928</v>
      </c>
      <c r="M135">
        <v>152.08000000000001</v>
      </c>
      <c r="O135">
        <v>1.75</v>
      </c>
      <c r="P135" t="s">
        <v>857</v>
      </c>
      <c r="Q135" t="s">
        <v>858</v>
      </c>
      <c r="R135">
        <v>10</v>
      </c>
      <c r="S135">
        <v>32768</v>
      </c>
      <c r="T135">
        <v>9.6999999999999993</v>
      </c>
      <c r="U135">
        <v>0</v>
      </c>
      <c r="V135">
        <v>0</v>
      </c>
      <c r="W135" t="s">
        <v>21</v>
      </c>
      <c r="X135" t="s">
        <v>22</v>
      </c>
      <c r="Y135" t="s">
        <v>21</v>
      </c>
      <c r="Z135">
        <v>0</v>
      </c>
      <c r="AA135">
        <v>0</v>
      </c>
      <c r="AB135">
        <v>0</v>
      </c>
      <c r="AC135">
        <v>0</v>
      </c>
      <c r="AD135">
        <v>1</v>
      </c>
      <c r="AE135" t="s">
        <v>1140</v>
      </c>
      <c r="AF135" t="s">
        <v>1141</v>
      </c>
      <c r="AG135">
        <v>0.13</v>
      </c>
      <c r="AH135">
        <v>7.0000000000000007E-2</v>
      </c>
      <c r="AI135" t="s">
        <v>861</v>
      </c>
    </row>
    <row r="136" spans="2:35" x14ac:dyDescent="0.35">
      <c r="B136" t="str">
        <f>IFERROR(IF(VLOOKUP(G136,'Werners Midrand List'!B:B,1,FALSE)&lt;&gt;"#N/A","Yes","No"),"No")</f>
        <v>No</v>
      </c>
      <c r="C136" t="str">
        <f>IFERROR(IF(VLOOKUP(G136,'Previous Quote - Before Migrate'!C:C,1,FALSE)&lt;&gt;"#N/A","Yes","No"),"No")</f>
        <v>No</v>
      </c>
      <c r="E136" t="str">
        <f t="shared" si="2"/>
        <v>No</v>
      </c>
      <c r="F136" s="19">
        <f>VLOOKUP(L136,'SA - VM Costs (USD)'!B:I,7,FALSE)</f>
        <v>245.28</v>
      </c>
      <c r="G136" t="s">
        <v>502</v>
      </c>
      <c r="H136" t="s">
        <v>27</v>
      </c>
      <c r="I136" t="s">
        <v>15</v>
      </c>
      <c r="J136" t="s">
        <v>854</v>
      </c>
      <c r="K136" t="s">
        <v>855</v>
      </c>
      <c r="L136" t="s">
        <v>928</v>
      </c>
      <c r="M136">
        <v>152.08000000000001</v>
      </c>
      <c r="O136">
        <v>0.88</v>
      </c>
      <c r="P136" t="s">
        <v>906</v>
      </c>
      <c r="Q136" t="s">
        <v>858</v>
      </c>
      <c r="R136">
        <v>16</v>
      </c>
      <c r="S136">
        <v>32768</v>
      </c>
      <c r="T136">
        <v>2.62</v>
      </c>
      <c r="U136">
        <v>0</v>
      </c>
      <c r="V136">
        <v>0</v>
      </c>
      <c r="W136" t="s">
        <v>21</v>
      </c>
      <c r="X136" t="s">
        <v>343</v>
      </c>
      <c r="Y136" t="s">
        <v>21</v>
      </c>
      <c r="Z136">
        <v>0</v>
      </c>
      <c r="AA136">
        <v>0</v>
      </c>
      <c r="AB136">
        <v>0</v>
      </c>
      <c r="AC136">
        <v>0</v>
      </c>
      <c r="AD136">
        <v>1</v>
      </c>
      <c r="AE136" t="s">
        <v>1142</v>
      </c>
      <c r="AF136" t="s">
        <v>1143</v>
      </c>
      <c r="AG136">
        <v>0.21</v>
      </c>
      <c r="AH136">
        <v>0.98</v>
      </c>
      <c r="AI136" t="s">
        <v>861</v>
      </c>
    </row>
    <row r="137" spans="2:35" x14ac:dyDescent="0.35">
      <c r="B137" t="str">
        <f>IFERROR(IF(VLOOKUP(G137,'Werners Midrand List'!B:B,1,FALSE)&lt;&gt;"#N/A","Yes","No"),"No")</f>
        <v>Yes</v>
      </c>
      <c r="C137" t="str">
        <f>IFERROR(IF(VLOOKUP(G137,'Previous Quote - Before Migrate'!C:C,1,FALSE)&lt;&gt;"#N/A","Yes","No"),"No")</f>
        <v>No</v>
      </c>
      <c r="D137" t="s">
        <v>1712</v>
      </c>
      <c r="E137" t="str">
        <f t="shared" si="2"/>
        <v>No</v>
      </c>
      <c r="F137" s="19">
        <f>VLOOKUP(L137,'SA - VM Costs (USD)'!B:I,7,FALSE)</f>
        <v>245.28</v>
      </c>
      <c r="G137" t="s">
        <v>504</v>
      </c>
      <c r="H137" t="s">
        <v>27</v>
      </c>
      <c r="I137" t="s">
        <v>15</v>
      </c>
      <c r="J137" t="s">
        <v>854</v>
      </c>
      <c r="K137" t="s">
        <v>855</v>
      </c>
      <c r="L137" t="s">
        <v>928</v>
      </c>
      <c r="M137">
        <v>152.08000000000001</v>
      </c>
      <c r="N137">
        <f>VLOOKUP(L137,'SA - VM Costs (USD)'!B:J,8,FALSE)</f>
        <v>152.08090000000001</v>
      </c>
      <c r="O137">
        <v>48.97</v>
      </c>
      <c r="P137" t="s">
        <v>874</v>
      </c>
      <c r="Q137" t="s">
        <v>863</v>
      </c>
      <c r="R137">
        <v>8</v>
      </c>
      <c r="S137">
        <v>30720</v>
      </c>
      <c r="T137">
        <v>19.62</v>
      </c>
      <c r="U137">
        <v>0</v>
      </c>
      <c r="V137">
        <v>500</v>
      </c>
      <c r="W137" t="s">
        <v>22</v>
      </c>
      <c r="X137" t="s">
        <v>21</v>
      </c>
      <c r="Y137" t="s">
        <v>21</v>
      </c>
      <c r="Z137">
        <v>31</v>
      </c>
      <c r="AA137">
        <v>3</v>
      </c>
      <c r="AB137">
        <v>0.64</v>
      </c>
      <c r="AC137">
        <v>0.05</v>
      </c>
      <c r="AD137">
        <v>1</v>
      </c>
      <c r="AE137" t="s">
        <v>1144</v>
      </c>
      <c r="AF137" t="s">
        <v>1145</v>
      </c>
      <c r="AG137">
        <v>0.16</v>
      </c>
      <c r="AH137">
        <v>0.74</v>
      </c>
      <c r="AI137" t="s">
        <v>861</v>
      </c>
    </row>
    <row r="138" spans="2:35" x14ac:dyDescent="0.35">
      <c r="B138" t="str">
        <f>IFERROR(IF(VLOOKUP(G138,'Werners Midrand List'!B:B,1,FALSE)&lt;&gt;"#N/A","Yes","No"),"No")</f>
        <v>No</v>
      </c>
      <c r="C138" t="str">
        <f>IFERROR(IF(VLOOKUP(G138,'Previous Quote - Before Migrate'!C:C,1,FALSE)&lt;&gt;"#N/A","Yes","No"),"No")</f>
        <v>No</v>
      </c>
      <c r="E138" t="str">
        <f t="shared" si="2"/>
        <v>No</v>
      </c>
      <c r="F138" s="19">
        <f>VLOOKUP(L138,'SA - VM Costs (USD)'!B:I,7,FALSE)</f>
        <v>332.88</v>
      </c>
      <c r="G138" t="s">
        <v>513</v>
      </c>
      <c r="H138" t="s">
        <v>27</v>
      </c>
      <c r="I138" t="s">
        <v>15</v>
      </c>
      <c r="J138" t="s">
        <v>854</v>
      </c>
      <c r="K138" t="s">
        <v>855</v>
      </c>
      <c r="L138" t="s">
        <v>945</v>
      </c>
      <c r="M138">
        <v>195.5</v>
      </c>
      <c r="O138">
        <v>0.44</v>
      </c>
      <c r="P138" t="s">
        <v>857</v>
      </c>
      <c r="Q138" t="s">
        <v>858</v>
      </c>
      <c r="R138">
        <v>8</v>
      </c>
      <c r="S138">
        <v>12288</v>
      </c>
      <c r="T138">
        <v>0</v>
      </c>
      <c r="U138">
        <v>0</v>
      </c>
      <c r="V138">
        <v>0</v>
      </c>
      <c r="W138" t="s">
        <v>21</v>
      </c>
      <c r="X138" t="s">
        <v>88</v>
      </c>
      <c r="Y138" t="s">
        <v>21</v>
      </c>
      <c r="Z138">
        <v>0</v>
      </c>
      <c r="AA138">
        <v>15</v>
      </c>
      <c r="AB138">
        <v>0</v>
      </c>
      <c r="AC138">
        <v>0.09</v>
      </c>
      <c r="AD138">
        <v>1</v>
      </c>
      <c r="AE138" t="s">
        <v>1146</v>
      </c>
      <c r="AF138" t="s">
        <v>1147</v>
      </c>
      <c r="AG138">
        <v>0.01</v>
      </c>
      <c r="AH138">
        <v>0</v>
      </c>
      <c r="AI138" t="s">
        <v>861</v>
      </c>
    </row>
    <row r="139" spans="2:35" x14ac:dyDescent="0.35">
      <c r="B139" t="str">
        <f>IFERROR(IF(VLOOKUP(G139,'Werners Midrand List'!B:B,1,FALSE)&lt;&gt;"#N/A","Yes","No"),"No")</f>
        <v>Yes</v>
      </c>
      <c r="C139" t="str">
        <f>IFERROR(IF(VLOOKUP(G139,'Previous Quote - Before Migrate'!C:C,1,FALSE)&lt;&gt;"#N/A","Yes","No"),"No")</f>
        <v>Yes</v>
      </c>
      <c r="D139" t="s">
        <v>1712</v>
      </c>
      <c r="E139" t="str">
        <f t="shared" si="2"/>
        <v>No</v>
      </c>
      <c r="F139" s="19">
        <f>VLOOKUP(L139,'SA - VM Costs (USD)'!B:I,7,FALSE)</f>
        <v>92.71</v>
      </c>
      <c r="G139" t="s">
        <v>514</v>
      </c>
      <c r="H139" t="s">
        <v>27</v>
      </c>
      <c r="I139" t="s">
        <v>15</v>
      </c>
      <c r="J139" t="s">
        <v>854</v>
      </c>
      <c r="K139" t="s">
        <v>855</v>
      </c>
      <c r="L139" t="s">
        <v>877</v>
      </c>
      <c r="M139">
        <v>53</v>
      </c>
      <c r="N139">
        <f>VLOOKUP(L139,'SA - VM Costs (USD)'!B:J,8,FALSE)</f>
        <v>52.997999999999998</v>
      </c>
      <c r="O139">
        <v>23.07</v>
      </c>
      <c r="P139" t="s">
        <v>866</v>
      </c>
      <c r="Q139" t="s">
        <v>863</v>
      </c>
      <c r="R139">
        <v>4</v>
      </c>
      <c r="S139">
        <v>8096</v>
      </c>
      <c r="T139">
        <v>0.75</v>
      </c>
      <c r="U139">
        <v>0</v>
      </c>
      <c r="V139">
        <v>280</v>
      </c>
      <c r="W139" t="s">
        <v>343</v>
      </c>
      <c r="X139" t="s">
        <v>21</v>
      </c>
      <c r="Y139" t="s">
        <v>21</v>
      </c>
      <c r="Z139">
        <v>0</v>
      </c>
      <c r="AA139">
        <v>0</v>
      </c>
      <c r="AB139">
        <v>0</v>
      </c>
      <c r="AC139">
        <v>0</v>
      </c>
      <c r="AD139">
        <v>1</v>
      </c>
      <c r="AE139" t="s">
        <v>1148</v>
      </c>
      <c r="AF139" t="s">
        <v>1149</v>
      </c>
      <c r="AG139">
        <v>0</v>
      </c>
      <c r="AH139">
        <v>0</v>
      </c>
      <c r="AI139" t="s">
        <v>861</v>
      </c>
    </row>
    <row r="140" spans="2:35" x14ac:dyDescent="0.35">
      <c r="B140" t="str">
        <f>IFERROR(IF(VLOOKUP(G140,'Werners Midrand List'!B:B,1,FALSE)&lt;&gt;"#N/A","Yes","No"),"No")</f>
        <v>No</v>
      </c>
      <c r="C140" t="str">
        <f>IFERROR(IF(VLOOKUP(G140,'Previous Quote - Before Migrate'!C:C,1,FALSE)&lt;&gt;"#N/A","Yes","No"),"No")</f>
        <v>No</v>
      </c>
      <c r="E140" t="str">
        <f t="shared" si="2"/>
        <v>No</v>
      </c>
      <c r="F140" s="19">
        <f>VLOOKUP(L140,'SA - VM Costs (USD)'!B:I,7,FALSE)</f>
        <v>166.44</v>
      </c>
      <c r="G140" t="s">
        <v>516</v>
      </c>
      <c r="H140" t="s">
        <v>27</v>
      </c>
      <c r="I140" t="s">
        <v>15</v>
      </c>
      <c r="J140" t="s">
        <v>854</v>
      </c>
      <c r="K140" t="s">
        <v>855</v>
      </c>
      <c r="L140" t="s">
        <v>901</v>
      </c>
      <c r="M140">
        <v>97.83</v>
      </c>
      <c r="O140">
        <v>0.88</v>
      </c>
      <c r="P140" t="s">
        <v>911</v>
      </c>
      <c r="Q140" t="s">
        <v>863</v>
      </c>
      <c r="R140">
        <v>4</v>
      </c>
      <c r="S140">
        <v>8064</v>
      </c>
      <c r="T140">
        <v>0</v>
      </c>
      <c r="U140">
        <v>0</v>
      </c>
      <c r="V140">
        <v>0</v>
      </c>
      <c r="W140" t="s">
        <v>21</v>
      </c>
      <c r="X140" t="s">
        <v>343</v>
      </c>
      <c r="Y140" t="s">
        <v>21</v>
      </c>
      <c r="Z140">
        <v>0</v>
      </c>
      <c r="AA140">
        <v>0</v>
      </c>
      <c r="AB140">
        <v>0</v>
      </c>
      <c r="AC140">
        <v>0</v>
      </c>
      <c r="AD140">
        <v>1</v>
      </c>
      <c r="AE140" t="s">
        <v>1150</v>
      </c>
      <c r="AF140" t="s">
        <v>1151</v>
      </c>
      <c r="AG140">
        <v>0</v>
      </c>
      <c r="AH140">
        <v>0</v>
      </c>
      <c r="AI140" t="s">
        <v>861</v>
      </c>
    </row>
    <row r="141" spans="2:35" x14ac:dyDescent="0.35">
      <c r="B141" t="str">
        <f>IFERROR(IF(VLOOKUP(G141,'Werners Midrand List'!B:B,1,FALSE)&lt;&gt;"#N/A","Yes","No"),"No")</f>
        <v>No</v>
      </c>
      <c r="C141" t="str">
        <f>IFERROR(IF(VLOOKUP(G141,'Previous Quote - Before Migrate'!C:C,1,FALSE)&lt;&gt;"#N/A","Yes","No"),"No")</f>
        <v>No</v>
      </c>
      <c r="E141" t="str">
        <f t="shared" si="2"/>
        <v>No</v>
      </c>
      <c r="F141" s="19">
        <f>VLOOKUP(L141,'SA - VM Costs (USD)'!B:I,7,FALSE)</f>
        <v>490.56</v>
      </c>
      <c r="G141" t="s">
        <v>519</v>
      </c>
      <c r="H141" t="s">
        <v>27</v>
      </c>
      <c r="I141" t="s">
        <v>15</v>
      </c>
      <c r="J141" t="s">
        <v>854</v>
      </c>
      <c r="K141" t="s">
        <v>855</v>
      </c>
      <c r="L141" t="s">
        <v>918</v>
      </c>
      <c r="M141">
        <v>304.67</v>
      </c>
      <c r="O141">
        <v>1.75</v>
      </c>
      <c r="P141" t="s">
        <v>857</v>
      </c>
      <c r="Q141" t="s">
        <v>858</v>
      </c>
      <c r="R141">
        <v>4</v>
      </c>
      <c r="S141">
        <v>65536</v>
      </c>
      <c r="T141">
        <v>1.25</v>
      </c>
      <c r="U141">
        <v>0</v>
      </c>
      <c r="V141">
        <v>0</v>
      </c>
      <c r="W141" t="s">
        <v>21</v>
      </c>
      <c r="X141" t="s">
        <v>22</v>
      </c>
      <c r="Y141" t="s">
        <v>21</v>
      </c>
      <c r="Z141">
        <v>0</v>
      </c>
      <c r="AA141">
        <v>0</v>
      </c>
      <c r="AB141">
        <v>0</v>
      </c>
      <c r="AC141">
        <v>0</v>
      </c>
      <c r="AD141">
        <v>1</v>
      </c>
      <c r="AE141" t="s">
        <v>1152</v>
      </c>
      <c r="AF141" t="s">
        <v>1153</v>
      </c>
      <c r="AG141">
        <v>0.01</v>
      </c>
      <c r="AH141">
        <v>0</v>
      </c>
      <c r="AI141" t="s">
        <v>861</v>
      </c>
    </row>
    <row r="142" spans="2:35" x14ac:dyDescent="0.35">
      <c r="B142" t="str">
        <f>IFERROR(IF(VLOOKUP(G142,'Werners Midrand List'!B:B,1,FALSE)&lt;&gt;"#N/A","Yes","No"),"No")</f>
        <v>No</v>
      </c>
      <c r="C142" t="str">
        <f>IFERROR(IF(VLOOKUP(G142,'Previous Quote - Before Migrate'!C:C,1,FALSE)&lt;&gt;"#N/A","Yes","No"),"No")</f>
        <v>No</v>
      </c>
      <c r="E142" t="str">
        <f t="shared" si="2"/>
        <v>No</v>
      </c>
      <c r="F142" s="19">
        <f>VLOOKUP(L142,'SA - VM Costs (USD)'!B:I,7,FALSE)</f>
        <v>92.71</v>
      </c>
      <c r="G142" t="s">
        <v>523</v>
      </c>
      <c r="H142" t="s">
        <v>27</v>
      </c>
      <c r="I142" t="s">
        <v>15</v>
      </c>
      <c r="J142" t="s">
        <v>854</v>
      </c>
      <c r="K142" t="s">
        <v>855</v>
      </c>
      <c r="L142" t="s">
        <v>877</v>
      </c>
      <c r="M142">
        <v>53</v>
      </c>
      <c r="O142">
        <v>0.44</v>
      </c>
      <c r="P142" t="s">
        <v>857</v>
      </c>
      <c r="Q142" t="s">
        <v>863</v>
      </c>
      <c r="R142">
        <v>2</v>
      </c>
      <c r="S142">
        <v>8192</v>
      </c>
      <c r="T142">
        <v>19</v>
      </c>
      <c r="U142">
        <v>0</v>
      </c>
      <c r="V142">
        <v>0</v>
      </c>
      <c r="W142" t="s">
        <v>21</v>
      </c>
      <c r="X142" t="s">
        <v>88</v>
      </c>
      <c r="Y142" t="s">
        <v>21</v>
      </c>
      <c r="Z142">
        <v>0</v>
      </c>
      <c r="AA142">
        <v>0</v>
      </c>
      <c r="AB142">
        <v>0</v>
      </c>
      <c r="AC142">
        <v>0</v>
      </c>
      <c r="AD142">
        <v>1</v>
      </c>
      <c r="AE142" t="s">
        <v>1154</v>
      </c>
      <c r="AF142" t="s">
        <v>1155</v>
      </c>
      <c r="AG142">
        <v>0</v>
      </c>
      <c r="AH142">
        <v>0.02</v>
      </c>
      <c r="AI142" t="s">
        <v>861</v>
      </c>
    </row>
    <row r="143" spans="2:35" x14ac:dyDescent="0.35">
      <c r="B143" t="str">
        <f>IFERROR(IF(VLOOKUP(G143,'Werners Midrand List'!B:B,1,FALSE)&lt;&gt;"#N/A","Yes","No"),"No")</f>
        <v>No</v>
      </c>
      <c r="C143" t="str">
        <f>IFERROR(IF(VLOOKUP(G143,'Previous Quote - Before Migrate'!C:C,1,FALSE)&lt;&gt;"#N/A","Yes","No"),"No")</f>
        <v>No</v>
      </c>
      <c r="E143" t="str">
        <f t="shared" si="2"/>
        <v>No</v>
      </c>
      <c r="F143" s="19">
        <f>VLOOKUP(L143,'SA - VM Costs (USD)'!B:I,7,FALSE)</f>
        <v>185.42</v>
      </c>
      <c r="G143" t="s">
        <v>525</v>
      </c>
      <c r="H143" t="s">
        <v>27</v>
      </c>
      <c r="I143" t="s">
        <v>15</v>
      </c>
      <c r="J143" t="s">
        <v>854</v>
      </c>
      <c r="K143" t="s">
        <v>855</v>
      </c>
      <c r="L143" t="s">
        <v>921</v>
      </c>
      <c r="M143">
        <v>106.17</v>
      </c>
      <c r="O143">
        <v>0.88</v>
      </c>
      <c r="P143" t="s">
        <v>857</v>
      </c>
      <c r="Q143" t="s">
        <v>858</v>
      </c>
      <c r="R143">
        <v>4</v>
      </c>
      <c r="S143">
        <v>16384</v>
      </c>
      <c r="T143">
        <v>0</v>
      </c>
      <c r="U143">
        <v>0</v>
      </c>
      <c r="V143">
        <v>0</v>
      </c>
      <c r="W143" t="s">
        <v>21</v>
      </c>
      <c r="X143" t="s">
        <v>343</v>
      </c>
      <c r="Y143" t="s">
        <v>21</v>
      </c>
      <c r="Z143">
        <v>0</v>
      </c>
      <c r="AA143">
        <v>0</v>
      </c>
      <c r="AB143">
        <v>0</v>
      </c>
      <c r="AC143">
        <v>0</v>
      </c>
      <c r="AD143">
        <v>1</v>
      </c>
      <c r="AE143" t="s">
        <v>1156</v>
      </c>
      <c r="AF143" t="s">
        <v>1157</v>
      </c>
      <c r="AG143">
        <v>0</v>
      </c>
      <c r="AH143">
        <v>0</v>
      </c>
      <c r="AI143" t="s">
        <v>861</v>
      </c>
    </row>
    <row r="144" spans="2:35" x14ac:dyDescent="0.35">
      <c r="B144" t="str">
        <f>IFERROR(IF(VLOOKUP(G144,'Werners Midrand List'!B:B,1,FALSE)&lt;&gt;"#N/A","Yes","No"),"No")</f>
        <v>No</v>
      </c>
      <c r="C144" t="str">
        <f>IFERROR(IF(VLOOKUP(G144,'Previous Quote - Before Migrate'!C:C,1,FALSE)&lt;&gt;"#N/A","Yes","No"),"No")</f>
        <v>No</v>
      </c>
      <c r="E144" t="str">
        <f t="shared" si="2"/>
        <v>No</v>
      </c>
      <c r="F144" s="19">
        <f>VLOOKUP(L144,'SA - VM Costs (USD)'!B:I,7,FALSE)</f>
        <v>83.22</v>
      </c>
      <c r="G144" t="s">
        <v>527</v>
      </c>
      <c r="H144" t="s">
        <v>27</v>
      </c>
      <c r="I144" t="s">
        <v>15</v>
      </c>
      <c r="J144" t="s">
        <v>854</v>
      </c>
      <c r="K144" t="s">
        <v>855</v>
      </c>
      <c r="L144" t="s">
        <v>869</v>
      </c>
      <c r="M144">
        <v>48.92</v>
      </c>
      <c r="O144">
        <v>0.44</v>
      </c>
      <c r="P144" t="s">
        <v>857</v>
      </c>
      <c r="Q144" t="s">
        <v>858</v>
      </c>
      <c r="R144">
        <v>4</v>
      </c>
      <c r="S144">
        <v>4096</v>
      </c>
      <c r="T144">
        <v>1.25</v>
      </c>
      <c r="U144">
        <v>0</v>
      </c>
      <c r="V144">
        <v>0</v>
      </c>
      <c r="W144" t="s">
        <v>21</v>
      </c>
      <c r="X144" t="s">
        <v>88</v>
      </c>
      <c r="Y144" t="s">
        <v>21</v>
      </c>
      <c r="Z144">
        <v>0</v>
      </c>
      <c r="AA144">
        <v>7</v>
      </c>
      <c r="AB144">
        <v>0</v>
      </c>
      <c r="AC144">
        <v>0.05</v>
      </c>
      <c r="AD144">
        <v>1</v>
      </c>
      <c r="AE144" t="s">
        <v>1158</v>
      </c>
      <c r="AF144" t="s">
        <v>1159</v>
      </c>
      <c r="AG144">
        <v>0</v>
      </c>
      <c r="AH144">
        <v>0</v>
      </c>
      <c r="AI144" t="s">
        <v>861</v>
      </c>
    </row>
    <row r="145" spans="2:35" x14ac:dyDescent="0.35">
      <c r="B145" t="str">
        <f>IFERROR(IF(VLOOKUP(G145,'Werners Midrand List'!B:B,1,FALSE)&lt;&gt;"#N/A","Yes","No"),"No")</f>
        <v>No</v>
      </c>
      <c r="C145" t="str">
        <f>IFERROR(IF(VLOOKUP(G145,'Previous Quote - Before Migrate'!C:C,1,FALSE)&lt;&gt;"#N/A","Yes","No"),"No")</f>
        <v>No</v>
      </c>
      <c r="E145" t="str">
        <f t="shared" si="2"/>
        <v>No</v>
      </c>
      <c r="F145" s="19">
        <f>VLOOKUP(L145,'SA - VM Costs (USD)'!B:I,7,FALSE)</f>
        <v>83.22</v>
      </c>
      <c r="G145" t="s">
        <v>528</v>
      </c>
      <c r="H145" t="s">
        <v>27</v>
      </c>
      <c r="I145" t="s">
        <v>890</v>
      </c>
      <c r="J145" t="s">
        <v>891</v>
      </c>
      <c r="K145" t="s">
        <v>855</v>
      </c>
      <c r="L145" t="s">
        <v>869</v>
      </c>
      <c r="M145">
        <v>48.92</v>
      </c>
      <c r="O145">
        <v>0.44</v>
      </c>
      <c r="P145" t="s">
        <v>892</v>
      </c>
      <c r="Q145" t="s">
        <v>863</v>
      </c>
      <c r="R145">
        <v>1</v>
      </c>
      <c r="S145">
        <v>4096</v>
      </c>
      <c r="T145">
        <v>1</v>
      </c>
      <c r="U145">
        <v>0</v>
      </c>
      <c r="V145">
        <v>0</v>
      </c>
      <c r="W145" t="s">
        <v>21</v>
      </c>
      <c r="X145" t="s">
        <v>88</v>
      </c>
      <c r="Y145" t="s">
        <v>21</v>
      </c>
      <c r="Z145">
        <v>0</v>
      </c>
      <c r="AA145">
        <v>0</v>
      </c>
      <c r="AB145">
        <v>0</v>
      </c>
      <c r="AC145">
        <v>0</v>
      </c>
      <c r="AD145">
        <v>1</v>
      </c>
      <c r="AE145" t="s">
        <v>1160</v>
      </c>
      <c r="AF145" t="s">
        <v>1161</v>
      </c>
      <c r="AG145">
        <v>0</v>
      </c>
      <c r="AH145">
        <v>0</v>
      </c>
      <c r="AI145" t="s">
        <v>861</v>
      </c>
    </row>
    <row r="146" spans="2:35" x14ac:dyDescent="0.35">
      <c r="B146" t="str">
        <f>IFERROR(IF(VLOOKUP(G146,'Werners Midrand List'!B:B,1,FALSE)&lt;&gt;"#N/A","Yes","No"),"No")</f>
        <v>No</v>
      </c>
      <c r="C146" t="str">
        <f>IFERROR(IF(VLOOKUP(G146,'Previous Quote - Before Migrate'!C:C,1,FALSE)&lt;&gt;"#N/A","Yes","No"),"No")</f>
        <v>No</v>
      </c>
      <c r="E146" t="str">
        <f t="shared" si="2"/>
        <v>No</v>
      </c>
      <c r="F146" s="19">
        <f>VLOOKUP(L146,'SA - VM Costs (USD)'!B:I,7,FALSE)</f>
        <v>185.42</v>
      </c>
      <c r="G146" t="s">
        <v>529</v>
      </c>
      <c r="H146" t="s">
        <v>27</v>
      </c>
      <c r="I146" t="s">
        <v>15</v>
      </c>
      <c r="J146" t="s">
        <v>854</v>
      </c>
      <c r="K146" t="s">
        <v>855</v>
      </c>
      <c r="L146" t="s">
        <v>921</v>
      </c>
      <c r="M146">
        <v>106.17</v>
      </c>
      <c r="O146">
        <v>0.88</v>
      </c>
      <c r="P146" t="s">
        <v>866</v>
      </c>
      <c r="Q146" t="s">
        <v>858</v>
      </c>
      <c r="R146">
        <v>4</v>
      </c>
      <c r="S146">
        <v>16384</v>
      </c>
      <c r="T146">
        <v>0</v>
      </c>
      <c r="U146">
        <v>0</v>
      </c>
      <c r="V146">
        <v>0</v>
      </c>
      <c r="W146" t="s">
        <v>21</v>
      </c>
      <c r="X146" t="s">
        <v>343</v>
      </c>
      <c r="Y146" t="s">
        <v>21</v>
      </c>
      <c r="Z146">
        <v>0</v>
      </c>
      <c r="AA146">
        <v>1</v>
      </c>
      <c r="AB146">
        <v>0</v>
      </c>
      <c r="AC146">
        <v>0.11</v>
      </c>
      <c r="AD146">
        <v>1</v>
      </c>
      <c r="AE146" t="s">
        <v>1162</v>
      </c>
      <c r="AF146" t="s">
        <v>1163</v>
      </c>
      <c r="AG146">
        <v>0.01</v>
      </c>
      <c r="AH146">
        <v>0</v>
      </c>
      <c r="AI146" t="s">
        <v>861</v>
      </c>
    </row>
    <row r="147" spans="2:35" x14ac:dyDescent="0.35">
      <c r="B147" t="str">
        <f>IFERROR(IF(VLOOKUP(G147,'Werners Midrand List'!B:B,1,FALSE)&lt;&gt;"#N/A","Yes","No"),"No")</f>
        <v>No</v>
      </c>
      <c r="C147" t="str">
        <f>IFERROR(IF(VLOOKUP(G147,'Previous Quote - Before Migrate'!C:C,1,FALSE)&lt;&gt;"#N/A","Yes","No"),"No")</f>
        <v>No</v>
      </c>
      <c r="E147" t="str">
        <f t="shared" si="2"/>
        <v>No</v>
      </c>
      <c r="F147" s="19">
        <f>VLOOKUP(L147,'SA - VM Costs (USD)'!B:I,7,FALSE)</f>
        <v>92.71</v>
      </c>
      <c r="G147" t="s">
        <v>533</v>
      </c>
      <c r="H147" t="s">
        <v>27</v>
      </c>
      <c r="I147" t="s">
        <v>15</v>
      </c>
      <c r="J147" t="s">
        <v>854</v>
      </c>
      <c r="K147" t="s">
        <v>855</v>
      </c>
      <c r="L147" t="s">
        <v>877</v>
      </c>
      <c r="M147">
        <v>53</v>
      </c>
      <c r="O147">
        <v>0.44</v>
      </c>
      <c r="P147" t="s">
        <v>857</v>
      </c>
      <c r="Q147" t="s">
        <v>858</v>
      </c>
      <c r="R147">
        <v>2</v>
      </c>
      <c r="S147">
        <v>8192</v>
      </c>
      <c r="T147">
        <v>12.5</v>
      </c>
      <c r="U147">
        <v>0</v>
      </c>
      <c r="V147">
        <v>0</v>
      </c>
      <c r="W147" t="s">
        <v>21</v>
      </c>
      <c r="X147" t="s">
        <v>88</v>
      </c>
      <c r="Y147" t="s">
        <v>21</v>
      </c>
      <c r="Z147">
        <v>0</v>
      </c>
      <c r="AA147">
        <v>0</v>
      </c>
      <c r="AB147">
        <v>0</v>
      </c>
      <c r="AC147">
        <v>0</v>
      </c>
      <c r="AD147">
        <v>1</v>
      </c>
      <c r="AE147" t="s">
        <v>1164</v>
      </c>
      <c r="AF147" t="s">
        <v>1165</v>
      </c>
      <c r="AG147">
        <v>0.05</v>
      </c>
      <c r="AH147">
        <v>0.13</v>
      </c>
      <c r="AI147" t="s">
        <v>861</v>
      </c>
    </row>
    <row r="148" spans="2:35" x14ac:dyDescent="0.35">
      <c r="B148" t="str">
        <f>IFERROR(IF(VLOOKUP(G148,'Werners Midrand List'!B:B,1,FALSE)&lt;&gt;"#N/A","Yes","No"),"No")</f>
        <v>No</v>
      </c>
      <c r="C148" t="str">
        <f>IFERROR(IF(VLOOKUP(G148,'Previous Quote - Before Migrate'!C:C,1,FALSE)&lt;&gt;"#N/A","Yes","No"),"No")</f>
        <v>No</v>
      </c>
      <c r="E148" t="str">
        <f t="shared" si="2"/>
        <v>No</v>
      </c>
      <c r="F148" s="19">
        <f>VLOOKUP(L148,'SA - VM Costs (USD)'!B:I,7,FALSE)</f>
        <v>185.42</v>
      </c>
      <c r="G148" t="s">
        <v>535</v>
      </c>
      <c r="H148" t="s">
        <v>27</v>
      </c>
      <c r="I148" t="s">
        <v>15</v>
      </c>
      <c r="J148" t="s">
        <v>854</v>
      </c>
      <c r="K148" t="s">
        <v>855</v>
      </c>
      <c r="L148" t="s">
        <v>921</v>
      </c>
      <c r="M148">
        <v>106.17</v>
      </c>
      <c r="O148">
        <v>1.31</v>
      </c>
      <c r="P148" t="s">
        <v>857</v>
      </c>
      <c r="Q148" t="s">
        <v>863</v>
      </c>
      <c r="R148">
        <v>4</v>
      </c>
      <c r="S148">
        <v>16384</v>
      </c>
      <c r="T148">
        <v>78.5</v>
      </c>
      <c r="U148">
        <v>0</v>
      </c>
      <c r="V148">
        <v>0</v>
      </c>
      <c r="W148" t="s">
        <v>21</v>
      </c>
      <c r="X148" t="s">
        <v>89</v>
      </c>
      <c r="Y148" t="s">
        <v>21</v>
      </c>
      <c r="Z148">
        <v>35</v>
      </c>
      <c r="AA148">
        <v>0</v>
      </c>
      <c r="AB148">
        <v>0.64</v>
      </c>
      <c r="AC148">
        <v>0</v>
      </c>
      <c r="AD148">
        <v>1</v>
      </c>
      <c r="AE148" t="s">
        <v>1166</v>
      </c>
      <c r="AF148" t="s">
        <v>1167</v>
      </c>
      <c r="AG148">
        <v>0.01</v>
      </c>
      <c r="AH148">
        <v>0</v>
      </c>
      <c r="AI148" t="s">
        <v>861</v>
      </c>
    </row>
    <row r="149" spans="2:35" x14ac:dyDescent="0.35">
      <c r="B149" t="str">
        <f>IFERROR(IF(VLOOKUP(G149,'Werners Midrand List'!B:B,1,FALSE)&lt;&gt;"#N/A","Yes","No"),"No")</f>
        <v>No</v>
      </c>
      <c r="C149" t="str">
        <f>IFERROR(IF(VLOOKUP(G149,'Previous Quote - Before Migrate'!C:C,1,FALSE)&lt;&gt;"#N/A","Yes","No"),"No")</f>
        <v>No</v>
      </c>
      <c r="E149" t="str">
        <f t="shared" si="2"/>
        <v>No</v>
      </c>
      <c r="F149" s="19">
        <f>VLOOKUP(L149,'SA - VM Costs (USD)'!B:I,7,FALSE)</f>
        <v>92.71</v>
      </c>
      <c r="G149" t="s">
        <v>540</v>
      </c>
      <c r="H149" t="s">
        <v>27</v>
      </c>
      <c r="I149" t="s">
        <v>15</v>
      </c>
      <c r="J149" t="s">
        <v>854</v>
      </c>
      <c r="K149" t="s">
        <v>855</v>
      </c>
      <c r="L149" t="s">
        <v>877</v>
      </c>
      <c r="M149">
        <v>53</v>
      </c>
      <c r="O149">
        <v>0.88</v>
      </c>
      <c r="P149" t="s">
        <v>857</v>
      </c>
      <c r="Q149" t="s">
        <v>858</v>
      </c>
      <c r="R149">
        <v>8</v>
      </c>
      <c r="S149">
        <v>8124</v>
      </c>
      <c r="T149">
        <v>2.75</v>
      </c>
      <c r="U149">
        <v>0</v>
      </c>
      <c r="V149">
        <v>0</v>
      </c>
      <c r="W149" t="s">
        <v>21</v>
      </c>
      <c r="X149" t="s">
        <v>343</v>
      </c>
      <c r="Y149" t="s">
        <v>21</v>
      </c>
      <c r="Z149">
        <v>0</v>
      </c>
      <c r="AA149">
        <v>0</v>
      </c>
      <c r="AB149">
        <v>0</v>
      </c>
      <c r="AC149">
        <v>0</v>
      </c>
      <c r="AD149">
        <v>1</v>
      </c>
      <c r="AE149" t="s">
        <v>1168</v>
      </c>
      <c r="AF149" t="s">
        <v>1169</v>
      </c>
      <c r="AG149">
        <v>0.02</v>
      </c>
      <c r="AH149">
        <v>0.01</v>
      </c>
      <c r="AI149" t="s">
        <v>861</v>
      </c>
    </row>
    <row r="150" spans="2:35" x14ac:dyDescent="0.35">
      <c r="B150" t="str">
        <f>IFERROR(IF(VLOOKUP(G150,'Werners Midrand List'!B:B,1,FALSE)&lt;&gt;"#N/A","Yes","No"),"No")</f>
        <v>No</v>
      </c>
      <c r="C150" t="str">
        <f>IFERROR(IF(VLOOKUP(G150,'Previous Quote - Before Migrate'!C:C,1,FALSE)&lt;&gt;"#N/A","Yes","No"),"No")</f>
        <v>No</v>
      </c>
      <c r="E150" t="str">
        <f t="shared" si="2"/>
        <v>No</v>
      </c>
      <c r="F150" s="19">
        <f>VLOOKUP(L150,'SA - VM Costs (USD)'!B:I,7,FALSE)</f>
        <v>122.64</v>
      </c>
      <c r="G150" t="s">
        <v>542</v>
      </c>
      <c r="H150" t="s">
        <v>27</v>
      </c>
      <c r="I150" t="s">
        <v>15</v>
      </c>
      <c r="J150" t="s">
        <v>854</v>
      </c>
      <c r="K150" t="s">
        <v>855</v>
      </c>
      <c r="L150" t="s">
        <v>856</v>
      </c>
      <c r="M150">
        <v>76.08</v>
      </c>
      <c r="O150">
        <v>0.44</v>
      </c>
      <c r="P150" t="s">
        <v>857</v>
      </c>
      <c r="Q150" t="s">
        <v>858</v>
      </c>
      <c r="R150">
        <v>12</v>
      </c>
      <c r="S150">
        <v>16384</v>
      </c>
      <c r="T150">
        <v>2.58</v>
      </c>
      <c r="U150">
        <v>0</v>
      </c>
      <c r="V150">
        <v>0</v>
      </c>
      <c r="W150" t="s">
        <v>21</v>
      </c>
      <c r="X150" t="s">
        <v>88</v>
      </c>
      <c r="Y150" t="s">
        <v>21</v>
      </c>
      <c r="Z150">
        <v>0</v>
      </c>
      <c r="AA150">
        <v>7</v>
      </c>
      <c r="AB150">
        <v>0</v>
      </c>
      <c r="AC150">
        <v>0.05</v>
      </c>
      <c r="AD150">
        <v>1</v>
      </c>
      <c r="AE150" t="s">
        <v>1170</v>
      </c>
      <c r="AF150" t="s">
        <v>1171</v>
      </c>
      <c r="AG150">
        <v>0</v>
      </c>
      <c r="AH150">
        <v>0</v>
      </c>
      <c r="AI150" t="s">
        <v>861</v>
      </c>
    </row>
    <row r="151" spans="2:35" x14ac:dyDescent="0.35">
      <c r="B151" t="str">
        <f>IFERROR(IF(VLOOKUP(G151,'Werners Midrand List'!B:B,1,FALSE)&lt;&gt;"#N/A","Yes","No"),"No")</f>
        <v>Yes</v>
      </c>
      <c r="C151" t="str">
        <f>IFERROR(IF(VLOOKUP(G151,'Previous Quote - Before Migrate'!C:C,1,FALSE)&lt;&gt;"#N/A","Yes","No"),"No")</f>
        <v>Yes</v>
      </c>
      <c r="D151" t="s">
        <v>1712</v>
      </c>
      <c r="E151" t="str">
        <f t="shared" si="2"/>
        <v>No</v>
      </c>
      <c r="F151" s="19">
        <f>VLOOKUP(L151,'SA - VM Costs (USD)'!B:I,7,FALSE)</f>
        <v>332.88</v>
      </c>
      <c r="G151" t="s">
        <v>543</v>
      </c>
      <c r="H151" t="s">
        <v>27</v>
      </c>
      <c r="I151" t="s">
        <v>15</v>
      </c>
      <c r="J151" t="s">
        <v>854</v>
      </c>
      <c r="K151" t="s">
        <v>855</v>
      </c>
      <c r="L151" t="s">
        <v>945</v>
      </c>
      <c r="M151">
        <v>195.5</v>
      </c>
      <c r="N151">
        <f>VLOOKUP(L151,'SA - VM Costs (USD)'!B:J,8,FALSE)</f>
        <v>195.50129999999999</v>
      </c>
      <c r="O151">
        <v>19.21</v>
      </c>
      <c r="P151" t="s">
        <v>874</v>
      </c>
      <c r="Q151" t="s">
        <v>863</v>
      </c>
      <c r="R151">
        <v>8</v>
      </c>
      <c r="S151">
        <v>16384</v>
      </c>
      <c r="T151">
        <v>0</v>
      </c>
      <c r="U151">
        <v>0</v>
      </c>
      <c r="V151">
        <v>240</v>
      </c>
      <c r="W151" t="s">
        <v>343</v>
      </c>
      <c r="X151" t="s">
        <v>21</v>
      </c>
      <c r="Y151" t="s">
        <v>21</v>
      </c>
      <c r="Z151">
        <v>0</v>
      </c>
      <c r="AA151">
        <v>0</v>
      </c>
      <c r="AB151">
        <v>0</v>
      </c>
      <c r="AC151">
        <v>0</v>
      </c>
      <c r="AD151">
        <v>1</v>
      </c>
      <c r="AE151" t="s">
        <v>1172</v>
      </c>
      <c r="AF151" t="s">
        <v>1173</v>
      </c>
      <c r="AG151">
        <v>0</v>
      </c>
      <c r="AH151">
        <v>0</v>
      </c>
      <c r="AI151" t="s">
        <v>861</v>
      </c>
    </row>
    <row r="152" spans="2:35" x14ac:dyDescent="0.35">
      <c r="B152" t="str">
        <f>IFERROR(IF(VLOOKUP(G152,'Werners Midrand List'!B:B,1,FALSE)&lt;&gt;"#N/A","Yes","No"),"No")</f>
        <v>No</v>
      </c>
      <c r="C152" t="str">
        <f>IFERROR(IF(VLOOKUP(G152,'Previous Quote - Before Migrate'!C:C,1,FALSE)&lt;&gt;"#N/A","Yes","No"),"No")</f>
        <v>No</v>
      </c>
      <c r="E152" t="str">
        <f t="shared" si="2"/>
        <v>No</v>
      </c>
      <c r="F152" s="19">
        <f>VLOOKUP(L152,'SA - VM Costs (USD)'!B:I,7,FALSE)</f>
        <v>3006.14</v>
      </c>
      <c r="G152" t="s">
        <v>546</v>
      </c>
      <c r="H152" t="s">
        <v>27</v>
      </c>
      <c r="I152" t="s">
        <v>15</v>
      </c>
      <c r="J152" t="s">
        <v>854</v>
      </c>
      <c r="K152" t="s">
        <v>855</v>
      </c>
      <c r="L152" t="s">
        <v>1174</v>
      </c>
      <c r="M152">
        <v>1728.67</v>
      </c>
      <c r="O152">
        <v>3.07</v>
      </c>
      <c r="P152" t="s">
        <v>866</v>
      </c>
      <c r="Q152" t="s">
        <v>858</v>
      </c>
      <c r="R152">
        <v>30</v>
      </c>
      <c r="S152">
        <v>327680</v>
      </c>
      <c r="T152">
        <v>2.5</v>
      </c>
      <c r="U152">
        <v>0</v>
      </c>
      <c r="V152">
        <v>0</v>
      </c>
      <c r="W152" t="s">
        <v>21</v>
      </c>
      <c r="X152" t="s">
        <v>68</v>
      </c>
      <c r="Y152" t="s">
        <v>21</v>
      </c>
      <c r="Z152">
        <v>0</v>
      </c>
      <c r="AA152">
        <v>230</v>
      </c>
      <c r="AB152">
        <v>0</v>
      </c>
      <c r="AC152">
        <v>0.9</v>
      </c>
      <c r="AD152">
        <v>2</v>
      </c>
      <c r="AE152" t="s">
        <v>1175</v>
      </c>
      <c r="AF152" t="s">
        <v>1176</v>
      </c>
      <c r="AG152">
        <v>1.33</v>
      </c>
      <c r="AH152">
        <v>0.16</v>
      </c>
      <c r="AI152" t="s">
        <v>861</v>
      </c>
    </row>
    <row r="153" spans="2:35" x14ac:dyDescent="0.35">
      <c r="B153" t="str">
        <f>IFERROR(IF(VLOOKUP(G153,'Werners Midrand List'!B:B,1,FALSE)&lt;&gt;"#N/A","Yes","No"),"No")</f>
        <v>No</v>
      </c>
      <c r="C153" t="str">
        <f>IFERROR(IF(VLOOKUP(G153,'Previous Quote - Before Migrate'!C:C,1,FALSE)&lt;&gt;"#N/A","Yes","No"),"No")</f>
        <v>No</v>
      </c>
      <c r="E153" t="str">
        <f t="shared" si="2"/>
        <v>No</v>
      </c>
      <c r="F153" s="19">
        <f>VLOOKUP(L153,'SA - VM Costs (USD)'!B:I,7,FALSE)</f>
        <v>83.22</v>
      </c>
      <c r="G153" t="s">
        <v>556</v>
      </c>
      <c r="H153" t="s">
        <v>27</v>
      </c>
      <c r="I153" t="s">
        <v>890</v>
      </c>
      <c r="J153" t="s">
        <v>914</v>
      </c>
      <c r="K153" t="s">
        <v>855</v>
      </c>
      <c r="L153" t="s">
        <v>869</v>
      </c>
      <c r="M153">
        <v>48.92</v>
      </c>
      <c r="O153">
        <v>0.44</v>
      </c>
      <c r="P153" t="s">
        <v>27</v>
      </c>
      <c r="Q153" t="s">
        <v>858</v>
      </c>
      <c r="R153">
        <v>2</v>
      </c>
      <c r="S153">
        <v>4096</v>
      </c>
      <c r="T153">
        <v>0</v>
      </c>
      <c r="U153">
        <v>0</v>
      </c>
      <c r="V153">
        <v>0</v>
      </c>
      <c r="W153" t="s">
        <v>21</v>
      </c>
      <c r="X153" t="s">
        <v>88</v>
      </c>
      <c r="Y153" t="s">
        <v>21</v>
      </c>
      <c r="Z153">
        <v>0</v>
      </c>
      <c r="AA153">
        <v>0</v>
      </c>
      <c r="AB153">
        <v>0</v>
      </c>
      <c r="AC153">
        <v>0</v>
      </c>
      <c r="AD153">
        <v>1</v>
      </c>
      <c r="AE153" t="s">
        <v>916</v>
      </c>
      <c r="AF153" t="s">
        <v>1177</v>
      </c>
      <c r="AG153">
        <v>0</v>
      </c>
      <c r="AH153">
        <v>0</v>
      </c>
      <c r="AI153" t="s">
        <v>861</v>
      </c>
    </row>
    <row r="154" spans="2:35" x14ac:dyDescent="0.35">
      <c r="B154" t="str">
        <f>IFERROR(IF(VLOOKUP(G154,'Werners Midrand List'!B:B,1,FALSE)&lt;&gt;"#N/A","Yes","No"),"No")</f>
        <v>No</v>
      </c>
      <c r="C154" t="str">
        <f>IFERROR(IF(VLOOKUP(G154,'Previous Quote - Before Migrate'!C:C,1,FALSE)&lt;&gt;"#N/A","Yes","No"),"No")</f>
        <v>No</v>
      </c>
      <c r="E154" t="str">
        <f t="shared" si="2"/>
        <v>No</v>
      </c>
      <c r="F154" s="19">
        <f>VLOOKUP(L154,'SA - VM Costs (USD)'!B:I,7,FALSE)</f>
        <v>122.64</v>
      </c>
      <c r="G154" t="s">
        <v>557</v>
      </c>
      <c r="H154" t="s">
        <v>27</v>
      </c>
      <c r="I154" t="s">
        <v>15</v>
      </c>
      <c r="J154" t="s">
        <v>854</v>
      </c>
      <c r="K154" t="s">
        <v>855</v>
      </c>
      <c r="L154" t="s">
        <v>856</v>
      </c>
      <c r="M154">
        <v>76.08</v>
      </c>
      <c r="O154">
        <v>0.88</v>
      </c>
      <c r="P154" t="s">
        <v>857</v>
      </c>
      <c r="Q154" t="s">
        <v>858</v>
      </c>
      <c r="R154">
        <v>4</v>
      </c>
      <c r="S154">
        <v>16084</v>
      </c>
      <c r="T154">
        <v>6.75</v>
      </c>
      <c r="U154">
        <v>0</v>
      </c>
      <c r="V154">
        <v>0</v>
      </c>
      <c r="W154" t="s">
        <v>21</v>
      </c>
      <c r="X154" t="s">
        <v>343</v>
      </c>
      <c r="Y154" t="s">
        <v>21</v>
      </c>
      <c r="Z154">
        <v>0</v>
      </c>
      <c r="AA154">
        <v>31</v>
      </c>
      <c r="AB154">
        <v>0</v>
      </c>
      <c r="AC154">
        <v>0.34</v>
      </c>
      <c r="AD154">
        <v>1</v>
      </c>
      <c r="AE154" t="s">
        <v>1178</v>
      </c>
      <c r="AF154" t="s">
        <v>1179</v>
      </c>
      <c r="AG154">
        <v>0</v>
      </c>
      <c r="AH154">
        <v>0</v>
      </c>
      <c r="AI154" t="s">
        <v>861</v>
      </c>
    </row>
    <row r="155" spans="2:35" x14ac:dyDescent="0.35">
      <c r="B155" t="str">
        <f>IFERROR(IF(VLOOKUP(G155,'Werners Midrand List'!B:B,1,FALSE)&lt;&gt;"#N/A","Yes","No"),"No")</f>
        <v>No</v>
      </c>
      <c r="C155" t="str">
        <f>IFERROR(IF(VLOOKUP(G155,'Previous Quote - Before Migrate'!C:C,1,FALSE)&lt;&gt;"#N/A","Yes","No"),"No")</f>
        <v>No</v>
      </c>
      <c r="E155" t="str">
        <f t="shared" si="2"/>
        <v>No</v>
      </c>
      <c r="F155" s="19">
        <f>VLOOKUP(L155,'SA - VM Costs (USD)'!B:I,7,FALSE)</f>
        <v>83.22</v>
      </c>
      <c r="G155" t="s">
        <v>560</v>
      </c>
      <c r="H155" t="s">
        <v>27</v>
      </c>
      <c r="I155" t="s">
        <v>15</v>
      </c>
      <c r="J155" t="s">
        <v>854</v>
      </c>
      <c r="K155" t="s">
        <v>855</v>
      </c>
      <c r="L155" t="s">
        <v>869</v>
      </c>
      <c r="M155">
        <v>48.92</v>
      </c>
      <c r="O155">
        <v>0.88</v>
      </c>
      <c r="P155" t="s">
        <v>906</v>
      </c>
      <c r="Q155" t="s">
        <v>858</v>
      </c>
      <c r="R155">
        <v>4</v>
      </c>
      <c r="S155">
        <v>4096</v>
      </c>
      <c r="T155">
        <v>1.5</v>
      </c>
      <c r="U155">
        <v>0</v>
      </c>
      <c r="V155">
        <v>0</v>
      </c>
      <c r="W155" t="s">
        <v>21</v>
      </c>
      <c r="X155" t="s">
        <v>343</v>
      </c>
      <c r="Y155" t="s">
        <v>21</v>
      </c>
      <c r="Z155">
        <v>0</v>
      </c>
      <c r="AA155">
        <v>11</v>
      </c>
      <c r="AB155">
        <v>0</v>
      </c>
      <c r="AC155">
        <v>0.2</v>
      </c>
      <c r="AD155">
        <v>1</v>
      </c>
      <c r="AE155" t="s">
        <v>1180</v>
      </c>
      <c r="AF155" t="s">
        <v>1181</v>
      </c>
      <c r="AG155">
        <v>0</v>
      </c>
      <c r="AH155">
        <v>0</v>
      </c>
      <c r="AI155" t="s">
        <v>861</v>
      </c>
    </row>
    <row r="156" spans="2:35" x14ac:dyDescent="0.35">
      <c r="B156" t="str">
        <f>IFERROR(IF(VLOOKUP(G156,'Werners Midrand List'!B:B,1,FALSE)&lt;&gt;"#N/A","Yes","No"),"No")</f>
        <v>No</v>
      </c>
      <c r="C156" t="str">
        <f>IFERROR(IF(VLOOKUP(G156,'Previous Quote - Before Migrate'!C:C,1,FALSE)&lt;&gt;"#N/A","Yes","No"),"No")</f>
        <v>No</v>
      </c>
      <c r="E156" t="str">
        <f t="shared" si="2"/>
        <v>No</v>
      </c>
      <c r="F156" s="19">
        <f>VLOOKUP(L156,'SA - VM Costs (USD)'!B:I,7,FALSE)</f>
        <v>83.22</v>
      </c>
      <c r="G156" t="s">
        <v>563</v>
      </c>
      <c r="H156" t="s">
        <v>27</v>
      </c>
      <c r="I156" t="s">
        <v>15</v>
      </c>
      <c r="J156" t="s">
        <v>854</v>
      </c>
      <c r="K156" t="s">
        <v>855</v>
      </c>
      <c r="L156" t="s">
        <v>869</v>
      </c>
      <c r="M156">
        <v>48.92</v>
      </c>
      <c r="O156">
        <v>0.88</v>
      </c>
      <c r="P156" t="s">
        <v>857</v>
      </c>
      <c r="Q156" t="s">
        <v>858</v>
      </c>
      <c r="R156">
        <v>2</v>
      </c>
      <c r="S156">
        <v>4096</v>
      </c>
      <c r="T156">
        <v>1</v>
      </c>
      <c r="U156">
        <v>0</v>
      </c>
      <c r="V156">
        <v>0</v>
      </c>
      <c r="W156" t="s">
        <v>21</v>
      </c>
      <c r="X156" t="s">
        <v>343</v>
      </c>
      <c r="Y156" t="s">
        <v>21</v>
      </c>
      <c r="Z156">
        <v>0</v>
      </c>
      <c r="AA156">
        <v>0</v>
      </c>
      <c r="AB156">
        <v>0</v>
      </c>
      <c r="AC156">
        <v>0</v>
      </c>
      <c r="AD156">
        <v>1</v>
      </c>
      <c r="AE156" t="s">
        <v>1182</v>
      </c>
      <c r="AF156" t="s">
        <v>1183</v>
      </c>
      <c r="AG156">
        <v>0.01</v>
      </c>
      <c r="AH156">
        <v>0</v>
      </c>
      <c r="AI156" t="s">
        <v>861</v>
      </c>
    </row>
    <row r="157" spans="2:35" x14ac:dyDescent="0.35">
      <c r="B157" t="str">
        <f>IFERROR(IF(VLOOKUP(G157,'Werners Midrand List'!B:B,1,FALSE)&lt;&gt;"#N/A","Yes","No"),"No")</f>
        <v>No</v>
      </c>
      <c r="C157" t="str">
        <f>IFERROR(IF(VLOOKUP(G157,'Previous Quote - Before Migrate'!C:C,1,FALSE)&lt;&gt;"#N/A","Yes","No"),"No")</f>
        <v>No</v>
      </c>
      <c r="E157" t="str">
        <f t="shared" si="2"/>
        <v>No</v>
      </c>
      <c r="F157" s="19">
        <f>VLOOKUP(L157,'SA - VM Costs (USD)'!B:I,7,FALSE)</f>
        <v>185.42</v>
      </c>
      <c r="G157" t="s">
        <v>565</v>
      </c>
      <c r="H157" t="s">
        <v>27</v>
      </c>
      <c r="I157" t="s">
        <v>15</v>
      </c>
      <c r="J157" t="s">
        <v>854</v>
      </c>
      <c r="K157" t="s">
        <v>855</v>
      </c>
      <c r="L157" t="s">
        <v>921</v>
      </c>
      <c r="M157">
        <v>106.17</v>
      </c>
      <c r="O157">
        <v>0.44</v>
      </c>
      <c r="P157" t="s">
        <v>866</v>
      </c>
      <c r="Q157" t="s">
        <v>858</v>
      </c>
      <c r="R157">
        <v>4</v>
      </c>
      <c r="S157">
        <v>16000</v>
      </c>
      <c r="T157">
        <v>0</v>
      </c>
      <c r="U157">
        <v>0</v>
      </c>
      <c r="V157">
        <v>0</v>
      </c>
      <c r="W157" t="s">
        <v>21</v>
      </c>
      <c r="X157" t="s">
        <v>88</v>
      </c>
      <c r="Y157" t="s">
        <v>21</v>
      </c>
      <c r="Z157">
        <v>0</v>
      </c>
      <c r="AA157">
        <v>0</v>
      </c>
      <c r="AB157">
        <v>0</v>
      </c>
      <c r="AC157">
        <v>0</v>
      </c>
      <c r="AD157">
        <v>1</v>
      </c>
      <c r="AE157" t="s">
        <v>1184</v>
      </c>
      <c r="AF157" t="s">
        <v>1185</v>
      </c>
      <c r="AG157">
        <v>0.01</v>
      </c>
      <c r="AH157">
        <v>0</v>
      </c>
      <c r="AI157" t="s">
        <v>861</v>
      </c>
    </row>
    <row r="158" spans="2:35" x14ac:dyDescent="0.35">
      <c r="B158" t="str">
        <f>IFERROR(IF(VLOOKUP(G158,'Werners Midrand List'!B:B,1,FALSE)&lt;&gt;"#N/A","Yes","No"),"No")</f>
        <v>No</v>
      </c>
      <c r="C158" t="str">
        <f>IFERROR(IF(VLOOKUP(G158,'Previous Quote - Before Migrate'!C:C,1,FALSE)&lt;&gt;"#N/A","Yes","No"),"No")</f>
        <v>No</v>
      </c>
      <c r="E158" t="str">
        <f t="shared" si="2"/>
        <v>No</v>
      </c>
      <c r="F158" s="19">
        <f>VLOOKUP(L158,'SA - VM Costs (USD)'!B:I,7,FALSE)</f>
        <v>332.88</v>
      </c>
      <c r="G158" t="s">
        <v>567</v>
      </c>
      <c r="H158" t="s">
        <v>27</v>
      </c>
      <c r="I158" t="s">
        <v>15</v>
      </c>
      <c r="J158" t="s">
        <v>854</v>
      </c>
      <c r="K158" t="s">
        <v>855</v>
      </c>
      <c r="L158" t="s">
        <v>945</v>
      </c>
      <c r="M158">
        <v>195.5</v>
      </c>
      <c r="O158">
        <v>0.44</v>
      </c>
      <c r="P158" t="s">
        <v>857</v>
      </c>
      <c r="Q158" t="s">
        <v>858</v>
      </c>
      <c r="R158">
        <v>8</v>
      </c>
      <c r="S158">
        <v>12288</v>
      </c>
      <c r="T158">
        <v>0</v>
      </c>
      <c r="U158">
        <v>0</v>
      </c>
      <c r="V158">
        <v>0</v>
      </c>
      <c r="W158" t="s">
        <v>21</v>
      </c>
      <c r="X158" t="s">
        <v>88</v>
      </c>
      <c r="Y158" t="s">
        <v>21</v>
      </c>
      <c r="Z158">
        <v>0</v>
      </c>
      <c r="AA158">
        <v>0</v>
      </c>
      <c r="AB158">
        <v>0</v>
      </c>
      <c r="AC158">
        <v>0</v>
      </c>
      <c r="AD158">
        <v>1</v>
      </c>
      <c r="AE158" t="s">
        <v>1186</v>
      </c>
      <c r="AF158" t="s">
        <v>1187</v>
      </c>
      <c r="AG158">
        <v>0.01</v>
      </c>
      <c r="AH158">
        <v>0</v>
      </c>
      <c r="AI158" t="s">
        <v>861</v>
      </c>
    </row>
    <row r="159" spans="2:35" x14ac:dyDescent="0.35">
      <c r="B159" t="str">
        <f>IFERROR(IF(VLOOKUP(G159,'Werners Midrand List'!B:B,1,FALSE)&lt;&gt;"#N/A","Yes","No"),"No")</f>
        <v>No</v>
      </c>
      <c r="C159" t="str">
        <f>IFERROR(IF(VLOOKUP(G159,'Previous Quote - Before Migrate'!C:C,1,FALSE)&lt;&gt;"#N/A","Yes","No"),"No")</f>
        <v>No</v>
      </c>
      <c r="E159" t="str">
        <f t="shared" si="2"/>
        <v>No</v>
      </c>
      <c r="F159" s="19">
        <f>VLOOKUP(L159,'SA - VM Costs (USD)'!B:I,7,FALSE)</f>
        <v>92.71</v>
      </c>
      <c r="G159" t="s">
        <v>568</v>
      </c>
      <c r="H159" t="s">
        <v>27</v>
      </c>
      <c r="I159" t="s">
        <v>15</v>
      </c>
      <c r="J159" t="s">
        <v>854</v>
      </c>
      <c r="K159" t="s">
        <v>855</v>
      </c>
      <c r="L159" t="s">
        <v>877</v>
      </c>
      <c r="M159">
        <v>53</v>
      </c>
      <c r="O159">
        <v>0.88</v>
      </c>
      <c r="P159" t="s">
        <v>866</v>
      </c>
      <c r="Q159" t="s">
        <v>858</v>
      </c>
      <c r="R159">
        <v>4</v>
      </c>
      <c r="S159">
        <v>6144</v>
      </c>
      <c r="T159">
        <v>1</v>
      </c>
      <c r="U159">
        <v>0</v>
      </c>
      <c r="V159">
        <v>0</v>
      </c>
      <c r="W159" t="s">
        <v>21</v>
      </c>
      <c r="X159" t="s">
        <v>343</v>
      </c>
      <c r="Y159" t="s">
        <v>21</v>
      </c>
      <c r="Z159">
        <v>0</v>
      </c>
      <c r="AA159">
        <v>0</v>
      </c>
      <c r="AB159">
        <v>0</v>
      </c>
      <c r="AC159">
        <v>0</v>
      </c>
      <c r="AD159">
        <v>1</v>
      </c>
      <c r="AE159" t="s">
        <v>1188</v>
      </c>
      <c r="AF159" t="s">
        <v>1189</v>
      </c>
      <c r="AG159">
        <v>0</v>
      </c>
      <c r="AH159">
        <v>0</v>
      </c>
      <c r="AI159" t="s">
        <v>861</v>
      </c>
    </row>
    <row r="160" spans="2:35" x14ac:dyDescent="0.35">
      <c r="B160" t="str">
        <f>IFERROR(IF(VLOOKUP(G160,'Werners Midrand List'!B:B,1,FALSE)&lt;&gt;"#N/A","Yes","No"),"No")</f>
        <v>No</v>
      </c>
      <c r="C160" t="str">
        <f>IFERROR(IF(VLOOKUP(G160,'Previous Quote - Before Migrate'!C:C,1,FALSE)&lt;&gt;"#N/A","Yes","No"),"No")</f>
        <v>Yes</v>
      </c>
      <c r="E160" t="str">
        <f t="shared" si="2"/>
        <v>No</v>
      </c>
      <c r="F160" s="19">
        <f>VLOOKUP(L160,'SA - VM Costs (USD)'!B:I,7,FALSE)</f>
        <v>83.22</v>
      </c>
      <c r="G160" t="s">
        <v>186</v>
      </c>
      <c r="H160" t="s">
        <v>27</v>
      </c>
      <c r="I160" t="s">
        <v>890</v>
      </c>
      <c r="J160" t="s">
        <v>914</v>
      </c>
      <c r="K160" t="s">
        <v>915</v>
      </c>
      <c r="L160" t="s">
        <v>869</v>
      </c>
      <c r="M160">
        <v>48.92</v>
      </c>
      <c r="O160">
        <v>2.06</v>
      </c>
      <c r="P160" t="s">
        <v>27</v>
      </c>
      <c r="Q160" t="s">
        <v>863</v>
      </c>
      <c r="R160">
        <v>1</v>
      </c>
      <c r="S160">
        <v>4096</v>
      </c>
      <c r="T160">
        <v>0</v>
      </c>
      <c r="U160">
        <v>0</v>
      </c>
      <c r="V160">
        <v>20</v>
      </c>
      <c r="W160" t="s">
        <v>88</v>
      </c>
      <c r="X160" t="s">
        <v>21</v>
      </c>
      <c r="Y160" t="s">
        <v>21</v>
      </c>
      <c r="Z160">
        <v>0</v>
      </c>
      <c r="AA160">
        <v>0</v>
      </c>
      <c r="AB160">
        <v>0</v>
      </c>
      <c r="AC160">
        <v>0</v>
      </c>
      <c r="AD160">
        <v>1</v>
      </c>
      <c r="AE160" t="s">
        <v>916</v>
      </c>
      <c r="AF160" t="s">
        <v>1190</v>
      </c>
      <c r="AG160">
        <v>0</v>
      </c>
      <c r="AH160">
        <v>0</v>
      </c>
      <c r="AI160" t="s">
        <v>861</v>
      </c>
    </row>
    <row r="161" spans="2:35" x14ac:dyDescent="0.35">
      <c r="B161" t="str">
        <f>IFERROR(IF(VLOOKUP(G161,'Werners Midrand List'!B:B,1,FALSE)&lt;&gt;"#N/A","Yes","No"),"No")</f>
        <v>No</v>
      </c>
      <c r="C161" t="str">
        <f>IFERROR(IF(VLOOKUP(G161,'Previous Quote - Before Migrate'!C:C,1,FALSE)&lt;&gt;"#N/A","Yes","No"),"No")</f>
        <v>No</v>
      </c>
      <c r="E161" t="str">
        <f t="shared" si="2"/>
        <v>No</v>
      </c>
      <c r="F161" s="19">
        <f>VLOOKUP(L161,'SA - VM Costs (USD)'!B:I,7,FALSE)</f>
        <v>245.28</v>
      </c>
      <c r="G161" t="s">
        <v>571</v>
      </c>
      <c r="H161" t="s">
        <v>27</v>
      </c>
      <c r="I161" t="s">
        <v>15</v>
      </c>
      <c r="J161" t="s">
        <v>854</v>
      </c>
      <c r="K161" t="s">
        <v>855</v>
      </c>
      <c r="L161" t="s">
        <v>928</v>
      </c>
      <c r="M161">
        <v>152.08000000000001</v>
      </c>
      <c r="O161">
        <v>0.88</v>
      </c>
      <c r="P161" t="s">
        <v>857</v>
      </c>
      <c r="Q161" t="s">
        <v>858</v>
      </c>
      <c r="R161">
        <v>4</v>
      </c>
      <c r="S161">
        <v>32768</v>
      </c>
      <c r="T161">
        <v>0.75</v>
      </c>
      <c r="U161">
        <v>0</v>
      </c>
      <c r="V161">
        <v>0</v>
      </c>
      <c r="W161" t="s">
        <v>21</v>
      </c>
      <c r="X161" t="s">
        <v>343</v>
      </c>
      <c r="Y161" t="s">
        <v>21</v>
      </c>
      <c r="Z161">
        <v>0</v>
      </c>
      <c r="AA161">
        <v>0</v>
      </c>
      <c r="AB161">
        <v>0</v>
      </c>
      <c r="AC161">
        <v>0</v>
      </c>
      <c r="AD161">
        <v>1</v>
      </c>
      <c r="AE161" t="s">
        <v>1191</v>
      </c>
      <c r="AF161" t="s">
        <v>1192</v>
      </c>
      <c r="AG161">
        <v>0</v>
      </c>
      <c r="AH161">
        <v>0</v>
      </c>
      <c r="AI161" t="s">
        <v>861</v>
      </c>
    </row>
    <row r="162" spans="2:35" x14ac:dyDescent="0.35">
      <c r="B162" t="str">
        <f>IFERROR(IF(VLOOKUP(G162,'Werners Midrand List'!B:B,1,FALSE)&lt;&gt;"#N/A","Yes","No"),"No")</f>
        <v>No</v>
      </c>
      <c r="C162" t="str">
        <f>IFERROR(IF(VLOOKUP(G162,'Previous Quote - Before Migrate'!C:C,1,FALSE)&lt;&gt;"#N/A","Yes","No"),"No")</f>
        <v>No</v>
      </c>
      <c r="E162" t="str">
        <f t="shared" si="2"/>
        <v>No</v>
      </c>
      <c r="F162" s="19">
        <f>VLOOKUP(L162,'SA - VM Costs (USD)'!B:I,7,FALSE)</f>
        <v>92.71</v>
      </c>
      <c r="G162" t="s">
        <v>573</v>
      </c>
      <c r="H162" t="s">
        <v>27</v>
      </c>
      <c r="I162" t="s">
        <v>15</v>
      </c>
      <c r="J162" t="s">
        <v>854</v>
      </c>
      <c r="K162" t="s">
        <v>855</v>
      </c>
      <c r="L162" t="s">
        <v>877</v>
      </c>
      <c r="M162">
        <v>53</v>
      </c>
      <c r="O162">
        <v>1.31</v>
      </c>
      <c r="P162" t="s">
        <v>857</v>
      </c>
      <c r="Q162" t="s">
        <v>858</v>
      </c>
      <c r="R162">
        <v>2</v>
      </c>
      <c r="S162">
        <v>8192</v>
      </c>
      <c r="T162">
        <v>2</v>
      </c>
      <c r="U162">
        <v>0</v>
      </c>
      <c r="V162">
        <v>0</v>
      </c>
      <c r="W162" t="s">
        <v>21</v>
      </c>
      <c r="X162" t="s">
        <v>89</v>
      </c>
      <c r="Y162" t="s">
        <v>21</v>
      </c>
      <c r="Z162">
        <v>433</v>
      </c>
      <c r="AA162">
        <v>0</v>
      </c>
      <c r="AB162">
        <v>3.39</v>
      </c>
      <c r="AC162">
        <v>0</v>
      </c>
      <c r="AD162">
        <v>1</v>
      </c>
      <c r="AE162" t="s">
        <v>1193</v>
      </c>
      <c r="AF162" t="s">
        <v>1194</v>
      </c>
      <c r="AG162">
        <v>0.01</v>
      </c>
      <c r="AH162">
        <v>0</v>
      </c>
      <c r="AI162" t="s">
        <v>861</v>
      </c>
    </row>
    <row r="163" spans="2:35" x14ac:dyDescent="0.35">
      <c r="B163" t="str">
        <f>IFERROR(IF(VLOOKUP(G163,'Werners Midrand List'!B:B,1,FALSE)&lt;&gt;"#N/A","Yes","No"),"No")</f>
        <v>No</v>
      </c>
      <c r="C163" t="str">
        <f>IFERROR(IF(VLOOKUP(G163,'Previous Quote - Before Migrate'!C:C,1,FALSE)&lt;&gt;"#N/A","Yes","No"),"No")</f>
        <v>No</v>
      </c>
      <c r="E163" t="str">
        <f t="shared" si="2"/>
        <v>No</v>
      </c>
      <c r="F163" s="19">
        <f>VLOOKUP(L163,'SA - VM Costs (USD)'!B:I,7,FALSE)</f>
        <v>332.88</v>
      </c>
      <c r="G163" t="s">
        <v>578</v>
      </c>
      <c r="H163" t="s">
        <v>27</v>
      </c>
      <c r="I163" t="s">
        <v>890</v>
      </c>
      <c r="J163" t="s">
        <v>914</v>
      </c>
      <c r="K163" t="s">
        <v>915</v>
      </c>
      <c r="L163" t="s">
        <v>945</v>
      </c>
      <c r="M163">
        <v>195.5</v>
      </c>
      <c r="O163">
        <v>23.07</v>
      </c>
      <c r="P163" t="s">
        <v>27</v>
      </c>
      <c r="Q163" t="s">
        <v>858</v>
      </c>
      <c r="R163">
        <v>8</v>
      </c>
      <c r="S163">
        <v>16384</v>
      </c>
      <c r="T163">
        <v>0</v>
      </c>
      <c r="U163">
        <v>0</v>
      </c>
      <c r="V163">
        <v>300</v>
      </c>
      <c r="W163" t="s">
        <v>343</v>
      </c>
      <c r="X163" t="s">
        <v>21</v>
      </c>
      <c r="Y163" t="s">
        <v>21</v>
      </c>
      <c r="Z163">
        <v>0</v>
      </c>
      <c r="AA163">
        <v>0</v>
      </c>
      <c r="AB163">
        <v>0</v>
      </c>
      <c r="AC163">
        <v>0</v>
      </c>
      <c r="AD163">
        <v>1</v>
      </c>
      <c r="AE163" t="s">
        <v>916</v>
      </c>
      <c r="AF163" t="s">
        <v>1195</v>
      </c>
      <c r="AG163">
        <v>0</v>
      </c>
      <c r="AH163">
        <v>0</v>
      </c>
      <c r="AI163" t="s">
        <v>861</v>
      </c>
    </row>
    <row r="164" spans="2:35" x14ac:dyDescent="0.35">
      <c r="B164" t="str">
        <f>IFERROR(IF(VLOOKUP(G164,'Werners Midrand List'!B:B,1,FALSE)&lt;&gt;"#N/A","Yes","No"),"No")</f>
        <v>No</v>
      </c>
      <c r="C164" t="str">
        <f>IFERROR(IF(VLOOKUP(G164,'Previous Quote - Before Migrate'!C:C,1,FALSE)&lt;&gt;"#N/A","Yes","No"),"No")</f>
        <v>No</v>
      </c>
      <c r="E164" t="str">
        <f t="shared" si="2"/>
        <v>No</v>
      </c>
      <c r="F164" s="19">
        <f>VLOOKUP(L164,'SA - VM Costs (USD)'!B:I,7,FALSE)</f>
        <v>83.22</v>
      </c>
      <c r="G164" t="s">
        <v>581</v>
      </c>
      <c r="H164" t="s">
        <v>27</v>
      </c>
      <c r="I164" t="s">
        <v>15</v>
      </c>
      <c r="J164" t="s">
        <v>854</v>
      </c>
      <c r="K164" t="s">
        <v>855</v>
      </c>
      <c r="L164" t="s">
        <v>869</v>
      </c>
      <c r="M164">
        <v>48.92</v>
      </c>
      <c r="O164">
        <v>0.44</v>
      </c>
      <c r="P164" t="s">
        <v>857</v>
      </c>
      <c r="Q164" t="s">
        <v>858</v>
      </c>
      <c r="R164">
        <v>2</v>
      </c>
      <c r="S164">
        <v>4096</v>
      </c>
      <c r="T164">
        <v>1</v>
      </c>
      <c r="U164">
        <v>0</v>
      </c>
      <c r="V164">
        <v>0</v>
      </c>
      <c r="W164" t="s">
        <v>21</v>
      </c>
      <c r="X164" t="s">
        <v>88</v>
      </c>
      <c r="Y164" t="s">
        <v>21</v>
      </c>
      <c r="Z164">
        <v>0</v>
      </c>
      <c r="AA164">
        <v>0</v>
      </c>
      <c r="AB164">
        <v>0</v>
      </c>
      <c r="AC164">
        <v>0</v>
      </c>
      <c r="AD164">
        <v>1</v>
      </c>
      <c r="AE164" t="s">
        <v>1196</v>
      </c>
      <c r="AF164" t="s">
        <v>1197</v>
      </c>
      <c r="AG164">
        <v>0.03</v>
      </c>
      <c r="AH164">
        <v>0.03</v>
      </c>
      <c r="AI164" t="s">
        <v>861</v>
      </c>
    </row>
    <row r="165" spans="2:35" x14ac:dyDescent="0.35">
      <c r="B165" t="str">
        <f>IFERROR(IF(VLOOKUP(G165,'Werners Midrand List'!B:B,1,FALSE)&lt;&gt;"#N/A","Yes","No"),"No")</f>
        <v>No</v>
      </c>
      <c r="C165" t="str">
        <f>IFERROR(IF(VLOOKUP(G165,'Previous Quote - Before Migrate'!C:C,1,FALSE)&lt;&gt;"#N/A","Yes","No"),"No")</f>
        <v>No</v>
      </c>
      <c r="E165" t="str">
        <f t="shared" si="2"/>
        <v>No</v>
      </c>
      <c r="F165" s="19">
        <f>VLOOKUP(L165,'SA - VM Costs (USD)'!B:I,7,FALSE)</f>
        <v>245.28</v>
      </c>
      <c r="G165" t="s">
        <v>582</v>
      </c>
      <c r="H165" t="s">
        <v>27</v>
      </c>
      <c r="I165" t="s">
        <v>15</v>
      </c>
      <c r="J165" t="s">
        <v>854</v>
      </c>
      <c r="K165" t="s">
        <v>855</v>
      </c>
      <c r="L165" t="s">
        <v>928</v>
      </c>
      <c r="M165">
        <v>152.08000000000001</v>
      </c>
      <c r="O165">
        <v>0.44</v>
      </c>
      <c r="P165" t="s">
        <v>906</v>
      </c>
      <c r="Q165" t="s">
        <v>858</v>
      </c>
      <c r="R165">
        <v>12</v>
      </c>
      <c r="S165">
        <v>25600</v>
      </c>
      <c r="T165">
        <v>0.57999999999999996</v>
      </c>
      <c r="U165">
        <v>0</v>
      </c>
      <c r="V165">
        <v>0</v>
      </c>
      <c r="W165" t="s">
        <v>21</v>
      </c>
      <c r="X165" t="s">
        <v>88</v>
      </c>
      <c r="Y165" t="s">
        <v>21</v>
      </c>
      <c r="Z165">
        <v>0</v>
      </c>
      <c r="AA165">
        <v>0</v>
      </c>
      <c r="AB165">
        <v>0</v>
      </c>
      <c r="AC165">
        <v>0</v>
      </c>
      <c r="AD165">
        <v>1</v>
      </c>
      <c r="AE165" t="s">
        <v>1198</v>
      </c>
      <c r="AF165" t="s">
        <v>1199</v>
      </c>
      <c r="AG165">
        <v>0.02</v>
      </c>
      <c r="AH165">
        <v>0.02</v>
      </c>
      <c r="AI165" t="s">
        <v>861</v>
      </c>
    </row>
    <row r="166" spans="2:35" x14ac:dyDescent="0.35">
      <c r="B166" t="str">
        <f>IFERROR(IF(VLOOKUP(G166,'Werners Midrand List'!B:B,1,FALSE)&lt;&gt;"#N/A","Yes","No"),"No")</f>
        <v>No</v>
      </c>
      <c r="C166" t="str">
        <f>IFERROR(IF(VLOOKUP(G166,'Previous Quote - Before Migrate'!C:C,1,FALSE)&lt;&gt;"#N/A","Yes","No"),"No")</f>
        <v>No</v>
      </c>
      <c r="E166" t="str">
        <f t="shared" si="2"/>
        <v>No</v>
      </c>
      <c r="F166" s="19">
        <f>VLOOKUP(L166,'SA - VM Costs (USD)'!B:I,7,FALSE)</f>
        <v>122.64</v>
      </c>
      <c r="G166" t="s">
        <v>583</v>
      </c>
      <c r="H166" t="s">
        <v>27</v>
      </c>
      <c r="I166" t="s">
        <v>15</v>
      </c>
      <c r="J166" t="s">
        <v>854</v>
      </c>
      <c r="K166" t="s">
        <v>855</v>
      </c>
      <c r="L166" t="s">
        <v>856</v>
      </c>
      <c r="M166">
        <v>76.08</v>
      </c>
      <c r="O166">
        <v>0.44</v>
      </c>
      <c r="P166" t="s">
        <v>857</v>
      </c>
      <c r="Q166" t="s">
        <v>858</v>
      </c>
      <c r="R166">
        <v>6</v>
      </c>
      <c r="S166">
        <v>10240</v>
      </c>
      <c r="T166">
        <v>1.33</v>
      </c>
      <c r="U166">
        <v>0</v>
      </c>
      <c r="V166">
        <v>0</v>
      </c>
      <c r="W166" t="s">
        <v>21</v>
      </c>
      <c r="X166" t="s">
        <v>88</v>
      </c>
      <c r="Y166" t="s">
        <v>21</v>
      </c>
      <c r="Z166">
        <v>0</v>
      </c>
      <c r="AA166">
        <v>0</v>
      </c>
      <c r="AB166">
        <v>0</v>
      </c>
      <c r="AC166">
        <v>0</v>
      </c>
      <c r="AD166">
        <v>1</v>
      </c>
      <c r="AE166" t="s">
        <v>1200</v>
      </c>
      <c r="AF166" t="s">
        <v>1201</v>
      </c>
      <c r="AG166">
        <v>0</v>
      </c>
      <c r="AH166">
        <v>0</v>
      </c>
      <c r="AI166" t="s">
        <v>861</v>
      </c>
    </row>
    <row r="167" spans="2:35" x14ac:dyDescent="0.35">
      <c r="B167" t="str">
        <f>IFERROR(IF(VLOOKUP(G167,'Werners Midrand List'!B:B,1,FALSE)&lt;&gt;"#N/A","Yes","No"),"No")</f>
        <v>No</v>
      </c>
      <c r="C167" t="str">
        <f>IFERROR(IF(VLOOKUP(G167,'Previous Quote - Before Migrate'!C:C,1,FALSE)&lt;&gt;"#N/A","Yes","No"),"No")</f>
        <v>No</v>
      </c>
      <c r="E167" t="str">
        <f t="shared" si="2"/>
        <v>No</v>
      </c>
      <c r="F167" s="19">
        <f>VLOOKUP(L167,'SA - VM Costs (USD)'!B:I,7,FALSE)</f>
        <v>122.64</v>
      </c>
      <c r="G167" t="s">
        <v>584</v>
      </c>
      <c r="H167" t="s">
        <v>27</v>
      </c>
      <c r="I167" t="s">
        <v>15</v>
      </c>
      <c r="J167" t="s">
        <v>854</v>
      </c>
      <c r="K167" t="s">
        <v>855</v>
      </c>
      <c r="L167" t="s">
        <v>856</v>
      </c>
      <c r="M167">
        <v>76.08</v>
      </c>
      <c r="O167">
        <v>0.88</v>
      </c>
      <c r="P167" t="s">
        <v>857</v>
      </c>
      <c r="Q167" t="s">
        <v>858</v>
      </c>
      <c r="R167">
        <v>2</v>
      </c>
      <c r="S167">
        <v>16384</v>
      </c>
      <c r="T167">
        <v>0</v>
      </c>
      <c r="U167">
        <v>0</v>
      </c>
      <c r="V167">
        <v>0</v>
      </c>
      <c r="W167" t="s">
        <v>21</v>
      </c>
      <c r="X167" t="s">
        <v>343</v>
      </c>
      <c r="Y167" t="s">
        <v>21</v>
      </c>
      <c r="Z167">
        <v>0</v>
      </c>
      <c r="AA167">
        <v>3</v>
      </c>
      <c r="AB167">
        <v>0</v>
      </c>
      <c r="AC167">
        <v>0.25</v>
      </c>
      <c r="AD167">
        <v>1</v>
      </c>
      <c r="AE167" t="s">
        <v>1202</v>
      </c>
      <c r="AF167" t="s">
        <v>1203</v>
      </c>
      <c r="AG167">
        <v>0</v>
      </c>
      <c r="AH167">
        <v>0</v>
      </c>
      <c r="AI167" t="s">
        <v>861</v>
      </c>
    </row>
    <row r="168" spans="2:35" x14ac:dyDescent="0.35">
      <c r="B168" t="str">
        <f>IFERROR(IF(VLOOKUP(G168,'Werners Midrand List'!B:B,1,FALSE)&lt;&gt;"#N/A","Yes","No"),"No")</f>
        <v>No</v>
      </c>
      <c r="C168" t="str">
        <f>IFERROR(IF(VLOOKUP(G168,'Previous Quote - Before Migrate'!C:C,1,FALSE)&lt;&gt;"#N/A","Yes","No"),"No")</f>
        <v>No</v>
      </c>
      <c r="E168" t="str">
        <f t="shared" si="2"/>
        <v>No</v>
      </c>
      <c r="F168" s="19">
        <f>VLOOKUP(L168,'SA - VM Costs (USD)'!B:I,7,FALSE)</f>
        <v>83.22</v>
      </c>
      <c r="G168" t="s">
        <v>586</v>
      </c>
      <c r="H168" t="s">
        <v>27</v>
      </c>
      <c r="I168" t="s">
        <v>15</v>
      </c>
      <c r="J168" t="s">
        <v>854</v>
      </c>
      <c r="K168" t="s">
        <v>855</v>
      </c>
      <c r="L168" t="s">
        <v>869</v>
      </c>
      <c r="M168">
        <v>48.92</v>
      </c>
      <c r="O168">
        <v>0.44</v>
      </c>
      <c r="P168" t="s">
        <v>857</v>
      </c>
      <c r="Q168" t="s">
        <v>863</v>
      </c>
      <c r="R168">
        <v>2</v>
      </c>
      <c r="S168">
        <v>4096</v>
      </c>
      <c r="T168">
        <v>0</v>
      </c>
      <c r="U168">
        <v>0</v>
      </c>
      <c r="V168">
        <v>0</v>
      </c>
      <c r="W168" t="s">
        <v>21</v>
      </c>
      <c r="X168" t="s">
        <v>88</v>
      </c>
      <c r="Y168" t="s">
        <v>21</v>
      </c>
      <c r="Z168">
        <v>0</v>
      </c>
      <c r="AA168">
        <v>0</v>
      </c>
      <c r="AB168">
        <v>0</v>
      </c>
      <c r="AC168">
        <v>0</v>
      </c>
      <c r="AD168">
        <v>1</v>
      </c>
      <c r="AE168" t="s">
        <v>1204</v>
      </c>
      <c r="AF168" t="s">
        <v>1205</v>
      </c>
      <c r="AG168">
        <v>0</v>
      </c>
      <c r="AH168">
        <v>0</v>
      </c>
      <c r="AI168" t="s">
        <v>861</v>
      </c>
    </row>
    <row r="169" spans="2:35" x14ac:dyDescent="0.35">
      <c r="B169" t="str">
        <f>IFERROR(IF(VLOOKUP(G169,'Werners Midrand List'!B:B,1,FALSE)&lt;&gt;"#N/A","Yes","No"),"No")</f>
        <v>No</v>
      </c>
      <c r="C169" t="str">
        <f>IFERROR(IF(VLOOKUP(G169,'Previous Quote - Before Migrate'!C:C,1,FALSE)&lt;&gt;"#N/A","Yes","No"),"No")</f>
        <v>No</v>
      </c>
      <c r="E169" t="str">
        <f t="shared" si="2"/>
        <v>No</v>
      </c>
      <c r="F169" s="19">
        <f>VLOOKUP(L169,'SA - VM Costs (USD)'!B:I,7,FALSE)</f>
        <v>122.64</v>
      </c>
      <c r="G169" t="s">
        <v>588</v>
      </c>
      <c r="H169" t="s">
        <v>27</v>
      </c>
      <c r="I169" t="s">
        <v>15</v>
      </c>
      <c r="J169" t="s">
        <v>854</v>
      </c>
      <c r="K169" t="s">
        <v>855</v>
      </c>
      <c r="L169" t="s">
        <v>856</v>
      </c>
      <c r="M169">
        <v>76.08</v>
      </c>
      <c r="O169">
        <v>0.88</v>
      </c>
      <c r="P169" t="s">
        <v>874</v>
      </c>
      <c r="Q169" t="s">
        <v>863</v>
      </c>
      <c r="R169">
        <v>4</v>
      </c>
      <c r="S169">
        <v>16384</v>
      </c>
      <c r="T169">
        <v>2</v>
      </c>
      <c r="U169">
        <v>0</v>
      </c>
      <c r="V169">
        <v>0</v>
      </c>
      <c r="W169" t="s">
        <v>21</v>
      </c>
      <c r="X169" t="s">
        <v>343</v>
      </c>
      <c r="Y169" t="s">
        <v>21</v>
      </c>
      <c r="Z169">
        <v>0</v>
      </c>
      <c r="AA169">
        <v>0</v>
      </c>
      <c r="AB169">
        <v>0</v>
      </c>
      <c r="AC169">
        <v>0</v>
      </c>
      <c r="AD169">
        <v>1</v>
      </c>
      <c r="AE169" t="s">
        <v>1206</v>
      </c>
      <c r="AF169" t="s">
        <v>1207</v>
      </c>
      <c r="AG169">
        <v>0.01</v>
      </c>
      <c r="AH169">
        <v>0</v>
      </c>
      <c r="AI169" t="s">
        <v>861</v>
      </c>
    </row>
    <row r="170" spans="2:35" x14ac:dyDescent="0.35">
      <c r="B170" t="str">
        <f>IFERROR(IF(VLOOKUP(G170,'Werners Midrand List'!B:B,1,FALSE)&lt;&gt;"#N/A","Yes","No"),"No")</f>
        <v>No</v>
      </c>
      <c r="C170" t="str">
        <f>IFERROR(IF(VLOOKUP(G170,'Previous Quote - Before Migrate'!C:C,1,FALSE)&lt;&gt;"#N/A","Yes","No"),"No")</f>
        <v>No</v>
      </c>
      <c r="E170" t="str">
        <f t="shared" si="2"/>
        <v>No</v>
      </c>
      <c r="F170" s="19">
        <f>VLOOKUP(L170,'SA - VM Costs (USD)'!B:I,7,FALSE)</f>
        <v>122.64</v>
      </c>
      <c r="G170" t="s">
        <v>591</v>
      </c>
      <c r="H170" t="s">
        <v>27</v>
      </c>
      <c r="I170" t="s">
        <v>15</v>
      </c>
      <c r="J170" t="s">
        <v>854</v>
      </c>
      <c r="K170" t="s">
        <v>855</v>
      </c>
      <c r="L170" t="s">
        <v>856</v>
      </c>
      <c r="M170">
        <v>76.08</v>
      </c>
      <c r="O170">
        <v>0.88</v>
      </c>
      <c r="P170" t="s">
        <v>857</v>
      </c>
      <c r="Q170" t="s">
        <v>863</v>
      </c>
      <c r="R170">
        <v>2</v>
      </c>
      <c r="S170">
        <v>16384</v>
      </c>
      <c r="T170">
        <v>8</v>
      </c>
      <c r="U170">
        <v>0</v>
      </c>
      <c r="V170">
        <v>0</v>
      </c>
      <c r="W170" t="s">
        <v>21</v>
      </c>
      <c r="X170" t="s">
        <v>343</v>
      </c>
      <c r="Y170" t="s">
        <v>21</v>
      </c>
      <c r="Z170">
        <v>79</v>
      </c>
      <c r="AA170">
        <v>0</v>
      </c>
      <c r="AB170">
        <v>1.1499999999999999</v>
      </c>
      <c r="AC170">
        <v>0</v>
      </c>
      <c r="AD170">
        <v>1</v>
      </c>
      <c r="AE170" t="s">
        <v>1208</v>
      </c>
      <c r="AF170" t="s">
        <v>1209</v>
      </c>
      <c r="AG170">
        <v>0</v>
      </c>
      <c r="AH170">
        <v>0</v>
      </c>
      <c r="AI170" t="s">
        <v>861</v>
      </c>
    </row>
    <row r="171" spans="2:35" x14ac:dyDescent="0.35">
      <c r="B171" t="str">
        <f>IFERROR(IF(VLOOKUP(G171,'Werners Midrand List'!B:B,1,FALSE)&lt;&gt;"#N/A","Yes","No"),"No")</f>
        <v>No</v>
      </c>
      <c r="C171" t="str">
        <f>IFERROR(IF(VLOOKUP(G171,'Previous Quote - Before Migrate'!C:C,1,FALSE)&lt;&gt;"#N/A","Yes","No"),"No")</f>
        <v>No</v>
      </c>
      <c r="E171" t="str">
        <f t="shared" si="2"/>
        <v>No</v>
      </c>
      <c r="F171" s="19">
        <f>VLOOKUP(L171,'SA - VM Costs (USD)'!B:I,7,FALSE)</f>
        <v>490.56</v>
      </c>
      <c r="G171" t="s">
        <v>595</v>
      </c>
      <c r="H171" t="s">
        <v>27</v>
      </c>
      <c r="I171" t="s">
        <v>15</v>
      </c>
      <c r="J171" t="s">
        <v>854</v>
      </c>
      <c r="K171" t="s">
        <v>855</v>
      </c>
      <c r="L171" t="s">
        <v>918</v>
      </c>
      <c r="M171">
        <v>304.67</v>
      </c>
      <c r="O171">
        <v>1.75</v>
      </c>
      <c r="P171" t="s">
        <v>857</v>
      </c>
      <c r="Q171" t="s">
        <v>858</v>
      </c>
      <c r="R171">
        <v>8</v>
      </c>
      <c r="S171">
        <v>49152</v>
      </c>
      <c r="T171">
        <v>0.12</v>
      </c>
      <c r="U171">
        <v>0</v>
      </c>
      <c r="V171">
        <v>0</v>
      </c>
      <c r="W171" t="s">
        <v>21</v>
      </c>
      <c r="X171" t="s">
        <v>22</v>
      </c>
      <c r="Y171" t="s">
        <v>21</v>
      </c>
      <c r="Z171">
        <v>0</v>
      </c>
      <c r="AA171">
        <v>0</v>
      </c>
      <c r="AB171">
        <v>0</v>
      </c>
      <c r="AC171">
        <v>0</v>
      </c>
      <c r="AD171">
        <v>1</v>
      </c>
      <c r="AE171" t="s">
        <v>1210</v>
      </c>
      <c r="AF171" t="s">
        <v>1211</v>
      </c>
      <c r="AG171">
        <v>0</v>
      </c>
      <c r="AH171">
        <v>0</v>
      </c>
      <c r="AI171" t="s">
        <v>861</v>
      </c>
    </row>
    <row r="172" spans="2:35" x14ac:dyDescent="0.35">
      <c r="B172" t="str">
        <f>IFERROR(IF(VLOOKUP(G172,'Werners Midrand List'!B:B,1,FALSE)&lt;&gt;"#N/A","Yes","No"),"No")</f>
        <v>Yes</v>
      </c>
      <c r="C172" t="str">
        <f>IFERROR(IF(VLOOKUP(G172,'Previous Quote - Before Migrate'!C:C,1,FALSE)&lt;&gt;"#N/A","Yes","No"),"No")</f>
        <v>Yes</v>
      </c>
      <c r="D172" t="s">
        <v>1712</v>
      </c>
      <c r="E172" t="str">
        <f t="shared" si="2"/>
        <v>No</v>
      </c>
      <c r="F172" s="19">
        <f>VLOOKUP(L172,'SA - VM Costs (USD)'!B:I,7,FALSE)</f>
        <v>83.22</v>
      </c>
      <c r="G172" t="s">
        <v>599</v>
      </c>
      <c r="H172" t="s">
        <v>27</v>
      </c>
      <c r="I172" t="s">
        <v>15</v>
      </c>
      <c r="J172" t="s">
        <v>854</v>
      </c>
      <c r="K172" t="s">
        <v>855</v>
      </c>
      <c r="L172" t="s">
        <v>869</v>
      </c>
      <c r="M172">
        <v>48.92</v>
      </c>
      <c r="N172">
        <f>VLOOKUP(L172,'SA - VM Costs (USD)'!B:J,8,FALSE)</f>
        <v>48.917299999999997</v>
      </c>
      <c r="O172">
        <v>4.03</v>
      </c>
      <c r="P172" t="s">
        <v>857</v>
      </c>
      <c r="Q172" t="s">
        <v>863</v>
      </c>
      <c r="R172">
        <v>2</v>
      </c>
      <c r="S172">
        <v>4096</v>
      </c>
      <c r="T172">
        <v>0</v>
      </c>
      <c r="U172">
        <v>0</v>
      </c>
      <c r="V172">
        <v>50</v>
      </c>
      <c r="W172" t="s">
        <v>88</v>
      </c>
      <c r="X172" t="s">
        <v>21</v>
      </c>
      <c r="Y172" t="s">
        <v>21</v>
      </c>
      <c r="Z172">
        <v>0</v>
      </c>
      <c r="AA172">
        <v>0</v>
      </c>
      <c r="AB172">
        <v>0</v>
      </c>
      <c r="AC172">
        <v>0</v>
      </c>
      <c r="AD172">
        <v>1</v>
      </c>
      <c r="AE172" t="s">
        <v>1212</v>
      </c>
      <c r="AF172" t="s">
        <v>1213</v>
      </c>
      <c r="AG172">
        <v>0.01</v>
      </c>
      <c r="AH172">
        <v>0</v>
      </c>
      <c r="AI172" t="s">
        <v>861</v>
      </c>
    </row>
    <row r="173" spans="2:35" x14ac:dyDescent="0.35">
      <c r="B173" t="str">
        <f>IFERROR(IF(VLOOKUP(G173,'Werners Midrand List'!B:B,1,FALSE)&lt;&gt;"#N/A","Yes","No"),"No")</f>
        <v>No</v>
      </c>
      <c r="C173" t="str">
        <f>IFERROR(IF(VLOOKUP(G173,'Previous Quote - Before Migrate'!C:C,1,FALSE)&lt;&gt;"#N/A","Yes","No"),"No")</f>
        <v>No</v>
      </c>
      <c r="E173" t="str">
        <f t="shared" si="2"/>
        <v>No</v>
      </c>
      <c r="F173" s="19">
        <f>VLOOKUP(L173,'SA - VM Costs (USD)'!B:I,7,FALSE)</f>
        <v>83.22</v>
      </c>
      <c r="G173" t="s">
        <v>601</v>
      </c>
      <c r="H173" t="s">
        <v>27</v>
      </c>
      <c r="I173" t="s">
        <v>890</v>
      </c>
      <c r="J173" t="s">
        <v>914</v>
      </c>
      <c r="K173" t="s">
        <v>915</v>
      </c>
      <c r="L173" t="s">
        <v>869</v>
      </c>
      <c r="M173">
        <v>48.92</v>
      </c>
      <c r="O173">
        <v>0.44</v>
      </c>
      <c r="P173" t="s">
        <v>27</v>
      </c>
      <c r="Q173" t="s">
        <v>858</v>
      </c>
      <c r="R173">
        <v>1</v>
      </c>
      <c r="S173">
        <v>4096</v>
      </c>
      <c r="T173">
        <v>0</v>
      </c>
      <c r="U173">
        <v>0</v>
      </c>
      <c r="V173">
        <v>0</v>
      </c>
      <c r="W173" t="s">
        <v>21</v>
      </c>
      <c r="X173" t="s">
        <v>88</v>
      </c>
      <c r="Y173" t="s">
        <v>21</v>
      </c>
      <c r="Z173">
        <v>0</v>
      </c>
      <c r="AA173">
        <v>0</v>
      </c>
      <c r="AB173">
        <v>0</v>
      </c>
      <c r="AC173">
        <v>0</v>
      </c>
      <c r="AD173">
        <v>1</v>
      </c>
      <c r="AE173" t="s">
        <v>916</v>
      </c>
      <c r="AF173" t="s">
        <v>1214</v>
      </c>
      <c r="AG173">
        <v>0</v>
      </c>
      <c r="AH173">
        <v>0</v>
      </c>
      <c r="AI173" t="s">
        <v>861</v>
      </c>
    </row>
    <row r="174" spans="2:35" x14ac:dyDescent="0.35">
      <c r="B174" t="str">
        <f>IFERROR(IF(VLOOKUP(G174,'Werners Midrand List'!B:B,1,FALSE)&lt;&gt;"#N/A","Yes","No"),"No")</f>
        <v>No</v>
      </c>
      <c r="C174" t="str">
        <f>IFERROR(IF(VLOOKUP(G174,'Previous Quote - Before Migrate'!C:C,1,FALSE)&lt;&gt;"#N/A","Yes","No"),"No")</f>
        <v>No</v>
      </c>
      <c r="E174" t="str">
        <f t="shared" si="2"/>
        <v>No</v>
      </c>
      <c r="F174" s="19">
        <f>VLOOKUP(L174,'SA - VM Costs (USD)'!B:I,7,FALSE)</f>
        <v>83.22</v>
      </c>
      <c r="G174" t="s">
        <v>586</v>
      </c>
      <c r="H174" t="s">
        <v>27</v>
      </c>
      <c r="I174" t="s">
        <v>890</v>
      </c>
      <c r="J174" t="s">
        <v>914</v>
      </c>
      <c r="K174" t="s">
        <v>915</v>
      </c>
      <c r="L174" t="s">
        <v>869</v>
      </c>
      <c r="M174">
        <v>48.92</v>
      </c>
      <c r="O174">
        <v>7.89</v>
      </c>
      <c r="P174" t="s">
        <v>27</v>
      </c>
      <c r="Q174" t="s">
        <v>863</v>
      </c>
      <c r="R174">
        <v>2</v>
      </c>
      <c r="S174">
        <v>4096</v>
      </c>
      <c r="T174">
        <v>0</v>
      </c>
      <c r="U174">
        <v>0</v>
      </c>
      <c r="V174">
        <v>80</v>
      </c>
      <c r="W174" t="s">
        <v>88</v>
      </c>
      <c r="X174" t="s">
        <v>21</v>
      </c>
      <c r="Y174" t="s">
        <v>21</v>
      </c>
      <c r="Z174">
        <v>0</v>
      </c>
      <c r="AA174">
        <v>0</v>
      </c>
      <c r="AB174">
        <v>0</v>
      </c>
      <c r="AC174">
        <v>0</v>
      </c>
      <c r="AD174">
        <v>1</v>
      </c>
      <c r="AE174" t="s">
        <v>916</v>
      </c>
      <c r="AF174" t="s">
        <v>1205</v>
      </c>
      <c r="AG174">
        <v>0</v>
      </c>
      <c r="AH174">
        <v>0</v>
      </c>
      <c r="AI174" t="s">
        <v>861</v>
      </c>
    </row>
    <row r="175" spans="2:35" x14ac:dyDescent="0.35">
      <c r="B175" t="str">
        <f>IFERROR(IF(VLOOKUP(G175,'Werners Midrand List'!B:B,1,FALSE)&lt;&gt;"#N/A","Yes","No"),"No")</f>
        <v>No</v>
      </c>
      <c r="C175" t="str">
        <f>IFERROR(IF(VLOOKUP(G175,'Previous Quote - Before Migrate'!C:C,1,FALSE)&lt;&gt;"#N/A","Yes","No"),"No")</f>
        <v>No</v>
      </c>
      <c r="E175" t="str">
        <f t="shared" si="2"/>
        <v>No</v>
      </c>
      <c r="F175" s="19">
        <f>VLOOKUP(L175,'SA - VM Costs (USD)'!B:I,7,FALSE)</f>
        <v>185.42</v>
      </c>
      <c r="G175" t="s">
        <v>604</v>
      </c>
      <c r="H175" t="s">
        <v>27</v>
      </c>
      <c r="I175" t="s">
        <v>15</v>
      </c>
      <c r="J175" t="s">
        <v>854</v>
      </c>
      <c r="K175" t="s">
        <v>855</v>
      </c>
      <c r="L175" t="s">
        <v>921</v>
      </c>
      <c r="M175">
        <v>106.17</v>
      </c>
      <c r="O175">
        <v>1.31</v>
      </c>
      <c r="P175" t="s">
        <v>866</v>
      </c>
      <c r="Q175" t="s">
        <v>858</v>
      </c>
      <c r="R175">
        <v>4</v>
      </c>
      <c r="S175">
        <v>16384</v>
      </c>
      <c r="T175">
        <v>0</v>
      </c>
      <c r="U175">
        <v>0</v>
      </c>
      <c r="V175">
        <v>0</v>
      </c>
      <c r="W175" t="s">
        <v>21</v>
      </c>
      <c r="X175" t="s">
        <v>89</v>
      </c>
      <c r="Y175" t="s">
        <v>21</v>
      </c>
      <c r="Z175">
        <v>0</v>
      </c>
      <c r="AA175">
        <v>10</v>
      </c>
      <c r="AB175">
        <v>0</v>
      </c>
      <c r="AC175">
        <v>0.05</v>
      </c>
      <c r="AD175">
        <v>1</v>
      </c>
      <c r="AE175" t="s">
        <v>1215</v>
      </c>
      <c r="AF175" t="s">
        <v>1216</v>
      </c>
      <c r="AG175">
        <v>0</v>
      </c>
      <c r="AH175">
        <v>0</v>
      </c>
      <c r="AI175" t="s">
        <v>861</v>
      </c>
    </row>
    <row r="176" spans="2:35" x14ac:dyDescent="0.35">
      <c r="B176" t="str">
        <f>IFERROR(IF(VLOOKUP(G176,'Werners Midrand List'!B:B,1,FALSE)&lt;&gt;"#N/A","Yes","No"),"No")</f>
        <v>No</v>
      </c>
      <c r="C176" t="str">
        <f>IFERROR(IF(VLOOKUP(G176,'Previous Quote - Before Migrate'!C:C,1,FALSE)&lt;&gt;"#N/A","Yes","No"),"No")</f>
        <v>No</v>
      </c>
      <c r="E176" t="str">
        <f t="shared" si="2"/>
        <v>No</v>
      </c>
      <c r="F176" s="19">
        <f>VLOOKUP(L176,'SA - VM Costs (USD)'!B:I,7,FALSE)</f>
        <v>245.28</v>
      </c>
      <c r="G176" t="s">
        <v>113</v>
      </c>
      <c r="H176" t="s">
        <v>27</v>
      </c>
      <c r="I176" t="s">
        <v>15</v>
      </c>
      <c r="J176" t="s">
        <v>854</v>
      </c>
      <c r="K176" t="s">
        <v>855</v>
      </c>
      <c r="L176" t="s">
        <v>928</v>
      </c>
      <c r="M176">
        <v>152.08000000000001</v>
      </c>
      <c r="O176">
        <v>0.88</v>
      </c>
      <c r="P176" t="s">
        <v>857</v>
      </c>
      <c r="Q176" t="s">
        <v>858</v>
      </c>
      <c r="R176">
        <v>8</v>
      </c>
      <c r="S176">
        <v>32768</v>
      </c>
      <c r="T176">
        <v>0.38</v>
      </c>
      <c r="U176">
        <v>0</v>
      </c>
      <c r="V176">
        <v>0</v>
      </c>
      <c r="W176" t="s">
        <v>21</v>
      </c>
      <c r="X176" t="s">
        <v>343</v>
      </c>
      <c r="Y176" t="s">
        <v>21</v>
      </c>
      <c r="Z176">
        <v>0</v>
      </c>
      <c r="AA176">
        <v>0</v>
      </c>
      <c r="AB176">
        <v>0</v>
      </c>
      <c r="AC176">
        <v>0</v>
      </c>
      <c r="AD176">
        <v>1</v>
      </c>
      <c r="AE176" t="s">
        <v>1217</v>
      </c>
      <c r="AF176" t="s">
        <v>917</v>
      </c>
      <c r="AG176">
        <v>0</v>
      </c>
      <c r="AH176">
        <v>0</v>
      </c>
      <c r="AI176" t="s">
        <v>861</v>
      </c>
    </row>
    <row r="177" spans="2:35" x14ac:dyDescent="0.35">
      <c r="B177" t="str">
        <f>IFERROR(IF(VLOOKUP(G177,'Werners Midrand List'!B:B,1,FALSE)&lt;&gt;"#N/A","Yes","No"),"No")</f>
        <v>No</v>
      </c>
      <c r="C177" t="str">
        <f>IFERROR(IF(VLOOKUP(G177,'Previous Quote - Before Migrate'!C:C,1,FALSE)&lt;&gt;"#N/A","Yes","No"),"No")</f>
        <v>No</v>
      </c>
      <c r="E177" t="str">
        <f t="shared" si="2"/>
        <v>No</v>
      </c>
      <c r="F177" s="19">
        <f>VLOOKUP(L177,'SA - VM Costs (USD)'!B:I,7,FALSE)</f>
        <v>185.42</v>
      </c>
      <c r="G177" t="s">
        <v>609</v>
      </c>
      <c r="H177" t="s">
        <v>27</v>
      </c>
      <c r="I177" t="s">
        <v>15</v>
      </c>
      <c r="J177" t="s">
        <v>854</v>
      </c>
      <c r="K177" t="s">
        <v>855</v>
      </c>
      <c r="L177" t="s">
        <v>921</v>
      </c>
      <c r="M177">
        <v>106.17</v>
      </c>
      <c r="O177">
        <v>0.88</v>
      </c>
      <c r="P177" t="s">
        <v>906</v>
      </c>
      <c r="Q177" t="s">
        <v>858</v>
      </c>
      <c r="R177">
        <v>8</v>
      </c>
      <c r="S177">
        <v>16384</v>
      </c>
      <c r="T177">
        <v>46.5</v>
      </c>
      <c r="U177">
        <v>0</v>
      </c>
      <c r="V177">
        <v>0</v>
      </c>
      <c r="W177" t="s">
        <v>21</v>
      </c>
      <c r="X177" t="s">
        <v>343</v>
      </c>
      <c r="Y177" t="s">
        <v>21</v>
      </c>
      <c r="Z177">
        <v>3</v>
      </c>
      <c r="AA177">
        <v>0</v>
      </c>
      <c r="AB177">
        <v>0.25</v>
      </c>
      <c r="AC177">
        <v>0</v>
      </c>
      <c r="AD177">
        <v>1</v>
      </c>
      <c r="AE177" t="s">
        <v>1218</v>
      </c>
      <c r="AF177" t="s">
        <v>1219</v>
      </c>
      <c r="AG177">
        <v>0.16</v>
      </c>
      <c r="AH177">
        <v>0.2</v>
      </c>
      <c r="AI177" t="s">
        <v>861</v>
      </c>
    </row>
    <row r="178" spans="2:35" x14ac:dyDescent="0.35">
      <c r="B178" t="str">
        <f>IFERROR(IF(VLOOKUP(G178,'Werners Midrand List'!B:B,1,FALSE)&lt;&gt;"#N/A","Yes","No"),"No")</f>
        <v>No</v>
      </c>
      <c r="C178" t="str">
        <f>IFERROR(IF(VLOOKUP(G178,'Previous Quote - Before Migrate'!C:C,1,FALSE)&lt;&gt;"#N/A","Yes","No"),"No")</f>
        <v>No</v>
      </c>
      <c r="E178" t="str">
        <f t="shared" si="2"/>
        <v>No</v>
      </c>
      <c r="F178" s="19">
        <f>VLOOKUP(L178,'SA - VM Costs (USD)'!B:I,7,FALSE)</f>
        <v>185.42</v>
      </c>
      <c r="G178" t="s">
        <v>198</v>
      </c>
      <c r="H178" t="s">
        <v>27</v>
      </c>
      <c r="I178" t="s">
        <v>890</v>
      </c>
      <c r="J178" t="s">
        <v>914</v>
      </c>
      <c r="K178" t="s">
        <v>915</v>
      </c>
      <c r="L178" t="s">
        <v>921</v>
      </c>
      <c r="M178">
        <v>106.17</v>
      </c>
      <c r="O178">
        <v>11.92</v>
      </c>
      <c r="P178" t="s">
        <v>27</v>
      </c>
      <c r="Q178" t="s">
        <v>858</v>
      </c>
      <c r="R178">
        <v>4</v>
      </c>
      <c r="S178">
        <v>10240</v>
      </c>
      <c r="T178">
        <v>0</v>
      </c>
      <c r="U178">
        <v>0</v>
      </c>
      <c r="V178">
        <v>120</v>
      </c>
      <c r="W178" t="s">
        <v>343</v>
      </c>
      <c r="X178" t="s">
        <v>21</v>
      </c>
      <c r="Y178" t="s">
        <v>21</v>
      </c>
      <c r="Z178">
        <v>0</v>
      </c>
      <c r="AA178">
        <v>0</v>
      </c>
      <c r="AB178">
        <v>0</v>
      </c>
      <c r="AC178">
        <v>0</v>
      </c>
      <c r="AD178">
        <v>1</v>
      </c>
      <c r="AE178" t="s">
        <v>916</v>
      </c>
      <c r="AF178" t="s">
        <v>971</v>
      </c>
      <c r="AG178">
        <v>0</v>
      </c>
      <c r="AH178">
        <v>0</v>
      </c>
      <c r="AI178" t="s">
        <v>861</v>
      </c>
    </row>
    <row r="179" spans="2:35" x14ac:dyDescent="0.35">
      <c r="B179" t="str">
        <f>IFERROR(IF(VLOOKUP(G179,'Werners Midrand List'!B:B,1,FALSE)&lt;&gt;"#N/A","Yes","No"),"No")</f>
        <v>No</v>
      </c>
      <c r="C179" t="str">
        <f>IFERROR(IF(VLOOKUP(G179,'Previous Quote - Before Migrate'!C:C,1,FALSE)&lt;&gt;"#N/A","Yes","No"),"No")</f>
        <v>No</v>
      </c>
      <c r="E179" t="str">
        <f t="shared" si="2"/>
        <v>No</v>
      </c>
      <c r="F179" s="19">
        <f>VLOOKUP(L179,'SA - VM Costs (USD)'!B:I,7,FALSE)</f>
        <v>122.64</v>
      </c>
      <c r="G179" t="s">
        <v>218</v>
      </c>
      <c r="H179" t="s">
        <v>27</v>
      </c>
      <c r="I179" t="s">
        <v>890</v>
      </c>
      <c r="J179" t="s">
        <v>914</v>
      </c>
      <c r="K179" t="s">
        <v>915</v>
      </c>
      <c r="L179" t="s">
        <v>856</v>
      </c>
      <c r="M179">
        <v>76.08</v>
      </c>
      <c r="O179">
        <v>0.44</v>
      </c>
      <c r="P179" t="s">
        <v>27</v>
      </c>
      <c r="Q179" t="s">
        <v>858</v>
      </c>
      <c r="R179">
        <v>1</v>
      </c>
      <c r="S179">
        <v>16000</v>
      </c>
      <c r="T179">
        <v>0</v>
      </c>
      <c r="U179">
        <v>0</v>
      </c>
      <c r="V179">
        <v>0</v>
      </c>
      <c r="W179" t="s">
        <v>21</v>
      </c>
      <c r="X179" t="s">
        <v>88</v>
      </c>
      <c r="Y179" t="s">
        <v>21</v>
      </c>
      <c r="Z179">
        <v>0</v>
      </c>
      <c r="AA179">
        <v>0</v>
      </c>
      <c r="AB179">
        <v>0</v>
      </c>
      <c r="AC179">
        <v>0</v>
      </c>
      <c r="AD179">
        <v>1</v>
      </c>
      <c r="AE179" t="s">
        <v>916</v>
      </c>
      <c r="AF179" t="s">
        <v>1220</v>
      </c>
      <c r="AG179">
        <v>0</v>
      </c>
      <c r="AH179">
        <v>0</v>
      </c>
      <c r="AI179" t="s">
        <v>861</v>
      </c>
    </row>
    <row r="180" spans="2:35" x14ac:dyDescent="0.35">
      <c r="B180" t="str">
        <f>IFERROR(IF(VLOOKUP(G180,'Werners Midrand List'!B:B,1,FALSE)&lt;&gt;"#N/A","Yes","No"),"No")</f>
        <v>No</v>
      </c>
      <c r="C180" t="str">
        <f>IFERROR(IF(VLOOKUP(G180,'Previous Quote - Before Migrate'!C:C,1,FALSE)&lt;&gt;"#N/A","Yes","No"),"No")</f>
        <v>No</v>
      </c>
      <c r="E180" t="str">
        <f t="shared" si="2"/>
        <v>No</v>
      </c>
      <c r="F180" s="19">
        <f>VLOOKUP(L180,'SA - VM Costs (USD)'!B:I,7,FALSE)</f>
        <v>122.64</v>
      </c>
      <c r="G180" t="s">
        <v>613</v>
      </c>
      <c r="H180" t="s">
        <v>27</v>
      </c>
      <c r="I180" t="s">
        <v>15</v>
      </c>
      <c r="J180" t="s">
        <v>854</v>
      </c>
      <c r="K180" t="s">
        <v>855</v>
      </c>
      <c r="L180" t="s">
        <v>856</v>
      </c>
      <c r="M180">
        <v>76.08</v>
      </c>
      <c r="O180">
        <v>0.44</v>
      </c>
      <c r="P180" t="s">
        <v>906</v>
      </c>
      <c r="Q180" t="s">
        <v>858</v>
      </c>
      <c r="R180">
        <v>4</v>
      </c>
      <c r="S180">
        <v>12288</v>
      </c>
      <c r="T180">
        <v>0.5</v>
      </c>
      <c r="U180">
        <v>0</v>
      </c>
      <c r="V180">
        <v>0</v>
      </c>
      <c r="W180" t="s">
        <v>21</v>
      </c>
      <c r="X180" t="s">
        <v>88</v>
      </c>
      <c r="Y180" t="s">
        <v>21</v>
      </c>
      <c r="Z180">
        <v>0</v>
      </c>
      <c r="AA180">
        <v>11</v>
      </c>
      <c r="AB180">
        <v>0</v>
      </c>
      <c r="AC180">
        <v>0.3</v>
      </c>
      <c r="AD180">
        <v>1</v>
      </c>
      <c r="AE180" t="s">
        <v>1221</v>
      </c>
      <c r="AF180" t="s">
        <v>1222</v>
      </c>
      <c r="AG180">
        <v>0.02</v>
      </c>
      <c r="AH180">
        <v>0.01</v>
      </c>
      <c r="AI180" t="s">
        <v>861</v>
      </c>
    </row>
    <row r="181" spans="2:35" x14ac:dyDescent="0.35">
      <c r="B181" t="str">
        <f>IFERROR(IF(VLOOKUP(G181,'Werners Midrand List'!B:B,1,FALSE)&lt;&gt;"#N/A","Yes","No"),"No")</f>
        <v>No</v>
      </c>
      <c r="C181" t="str">
        <f>IFERROR(IF(VLOOKUP(G181,'Previous Quote - Before Migrate'!C:C,1,FALSE)&lt;&gt;"#N/A","Yes","No"),"No")</f>
        <v>Yes</v>
      </c>
      <c r="E181" t="str">
        <f t="shared" si="2"/>
        <v>No</v>
      </c>
      <c r="F181" s="19">
        <f>VLOOKUP(L181,'SA - VM Costs (USD)'!B:I,7,FALSE)</f>
        <v>83.22</v>
      </c>
      <c r="G181" t="s">
        <v>614</v>
      </c>
      <c r="H181" t="s">
        <v>27</v>
      </c>
      <c r="I181" t="s">
        <v>890</v>
      </c>
      <c r="J181" t="s">
        <v>914</v>
      </c>
      <c r="K181" t="s">
        <v>915</v>
      </c>
      <c r="L181" t="s">
        <v>869</v>
      </c>
      <c r="M181">
        <v>48.92</v>
      </c>
      <c r="O181">
        <v>7.89</v>
      </c>
      <c r="P181" t="s">
        <v>27</v>
      </c>
      <c r="Q181" t="s">
        <v>858</v>
      </c>
      <c r="R181">
        <v>1</v>
      </c>
      <c r="S181">
        <v>4096</v>
      </c>
      <c r="T181">
        <v>0</v>
      </c>
      <c r="U181">
        <v>0</v>
      </c>
      <c r="V181">
        <v>80</v>
      </c>
      <c r="W181" t="s">
        <v>88</v>
      </c>
      <c r="X181" t="s">
        <v>21</v>
      </c>
      <c r="Y181" t="s">
        <v>21</v>
      </c>
      <c r="Z181">
        <v>0</v>
      </c>
      <c r="AA181">
        <v>0</v>
      </c>
      <c r="AB181">
        <v>0</v>
      </c>
      <c r="AC181">
        <v>0</v>
      </c>
      <c r="AD181">
        <v>1</v>
      </c>
      <c r="AE181" t="s">
        <v>916</v>
      </c>
      <c r="AF181" t="s">
        <v>1223</v>
      </c>
      <c r="AG181">
        <v>0</v>
      </c>
      <c r="AH181">
        <v>0</v>
      </c>
      <c r="AI181" t="s">
        <v>861</v>
      </c>
    </row>
    <row r="182" spans="2:35" x14ac:dyDescent="0.35">
      <c r="B182" t="str">
        <f>IFERROR(IF(VLOOKUP(G182,'Werners Midrand List'!B:B,1,FALSE)&lt;&gt;"#N/A","Yes","No"),"No")</f>
        <v>Yes</v>
      </c>
      <c r="C182" t="str">
        <f>IFERROR(IF(VLOOKUP(G182,'Previous Quote - Before Migrate'!C:C,1,FALSE)&lt;&gt;"#N/A","Yes","No"),"No")</f>
        <v>Yes</v>
      </c>
      <c r="D182" t="s">
        <v>1712</v>
      </c>
      <c r="E182" t="str">
        <f t="shared" si="2"/>
        <v>No</v>
      </c>
      <c r="F182" s="19">
        <f>VLOOKUP(L182,'SA - VM Costs (USD)'!B:I,7,FALSE)</f>
        <v>83.22</v>
      </c>
      <c r="G182" t="s">
        <v>616</v>
      </c>
      <c r="H182" t="s">
        <v>27</v>
      </c>
      <c r="I182" t="s">
        <v>15</v>
      </c>
      <c r="J182" t="s">
        <v>854</v>
      </c>
      <c r="K182" t="s">
        <v>855</v>
      </c>
      <c r="L182" t="s">
        <v>869</v>
      </c>
      <c r="M182">
        <v>48.92</v>
      </c>
      <c r="N182">
        <f>VLOOKUP(L182,'SA - VM Costs (USD)'!B:J,8,FALSE)</f>
        <v>48.917299999999997</v>
      </c>
      <c r="O182">
        <v>46.31</v>
      </c>
      <c r="P182" t="s">
        <v>857</v>
      </c>
      <c r="Q182" t="s">
        <v>863</v>
      </c>
      <c r="R182">
        <v>2</v>
      </c>
      <c r="S182">
        <v>4096</v>
      </c>
      <c r="T182">
        <v>1</v>
      </c>
      <c r="U182">
        <v>0</v>
      </c>
      <c r="V182">
        <v>80</v>
      </c>
      <c r="W182" t="s">
        <v>21</v>
      </c>
      <c r="X182" t="s">
        <v>21</v>
      </c>
      <c r="Y182" t="s">
        <v>88</v>
      </c>
      <c r="Z182">
        <v>0</v>
      </c>
      <c r="AA182">
        <v>546</v>
      </c>
      <c r="AB182">
        <v>0</v>
      </c>
      <c r="AC182">
        <v>5.52</v>
      </c>
      <c r="AD182">
        <v>1</v>
      </c>
      <c r="AE182" t="s">
        <v>1224</v>
      </c>
      <c r="AF182" t="s">
        <v>1225</v>
      </c>
      <c r="AG182">
        <v>0</v>
      </c>
      <c r="AH182">
        <v>0</v>
      </c>
      <c r="AI182" t="s">
        <v>861</v>
      </c>
    </row>
    <row r="183" spans="2:35" x14ac:dyDescent="0.35">
      <c r="B183" t="str">
        <f>IFERROR(IF(VLOOKUP(G183,'Werners Midrand List'!B:B,1,FALSE)&lt;&gt;"#N/A","Yes","No"),"No")</f>
        <v>No</v>
      </c>
      <c r="C183" t="str">
        <f>IFERROR(IF(VLOOKUP(G183,'Previous Quote - Before Migrate'!C:C,1,FALSE)&lt;&gt;"#N/A","Yes","No"),"No")</f>
        <v>No</v>
      </c>
      <c r="E183" t="str">
        <f t="shared" si="2"/>
        <v>No</v>
      </c>
      <c r="F183" s="19">
        <f>VLOOKUP(L183,'SA - VM Costs (USD)'!B:I,7,FALSE)</f>
        <v>122.64</v>
      </c>
      <c r="G183" t="s">
        <v>620</v>
      </c>
      <c r="H183" t="s">
        <v>27</v>
      </c>
      <c r="I183" t="s">
        <v>15</v>
      </c>
      <c r="J183" t="s">
        <v>854</v>
      </c>
      <c r="K183" t="s">
        <v>855</v>
      </c>
      <c r="L183" t="s">
        <v>856</v>
      </c>
      <c r="M183">
        <v>76.08</v>
      </c>
      <c r="O183">
        <v>1.31</v>
      </c>
      <c r="P183" t="s">
        <v>866</v>
      </c>
      <c r="Q183" t="s">
        <v>858</v>
      </c>
      <c r="R183">
        <v>4</v>
      </c>
      <c r="S183">
        <v>16384</v>
      </c>
      <c r="T183">
        <v>1.5</v>
      </c>
      <c r="U183">
        <v>0</v>
      </c>
      <c r="V183">
        <v>0</v>
      </c>
      <c r="W183" t="s">
        <v>21</v>
      </c>
      <c r="X183" t="s">
        <v>89</v>
      </c>
      <c r="Y183" t="s">
        <v>21</v>
      </c>
      <c r="Z183">
        <v>0</v>
      </c>
      <c r="AA183">
        <v>3</v>
      </c>
      <c r="AB183">
        <v>0</v>
      </c>
      <c r="AC183">
        <v>0.22</v>
      </c>
      <c r="AD183">
        <v>1</v>
      </c>
      <c r="AE183" t="s">
        <v>1226</v>
      </c>
      <c r="AF183" t="s">
        <v>1227</v>
      </c>
      <c r="AG183">
        <v>0</v>
      </c>
      <c r="AH183">
        <v>0</v>
      </c>
      <c r="AI183" t="s">
        <v>861</v>
      </c>
    </row>
    <row r="184" spans="2:35" x14ac:dyDescent="0.35">
      <c r="B184" t="str">
        <f>IFERROR(IF(VLOOKUP(G184,'Werners Midrand List'!B:B,1,FALSE)&lt;&gt;"#N/A","Yes","No"),"No")</f>
        <v>Yes</v>
      </c>
      <c r="C184" t="str">
        <f>IFERROR(IF(VLOOKUP(G184,'Previous Quote - Before Migrate'!C:C,1,FALSE)&lt;&gt;"#N/A","Yes","No"),"No")</f>
        <v>Yes</v>
      </c>
      <c r="D184" t="s">
        <v>1712</v>
      </c>
      <c r="E184" t="str">
        <f t="shared" si="2"/>
        <v>No</v>
      </c>
      <c r="F184" s="19">
        <f>VLOOKUP(L184,'SA - VM Costs (USD)'!B:I,7,FALSE)</f>
        <v>122.64</v>
      </c>
      <c r="G184" t="s">
        <v>624</v>
      </c>
      <c r="H184" t="s">
        <v>27</v>
      </c>
      <c r="I184" t="s">
        <v>15</v>
      </c>
      <c r="J184" t="s">
        <v>854</v>
      </c>
      <c r="K184" t="s">
        <v>855</v>
      </c>
      <c r="L184" t="s">
        <v>856</v>
      </c>
      <c r="M184">
        <v>76.08</v>
      </c>
      <c r="N184">
        <f>VLOOKUP(L184,'SA - VM Costs (USD)'!B:J,8,FALSE)</f>
        <v>76.080600000000004</v>
      </c>
      <c r="O184">
        <v>476.13</v>
      </c>
      <c r="P184" t="s">
        <v>874</v>
      </c>
      <c r="Q184" t="s">
        <v>863</v>
      </c>
      <c r="R184">
        <v>2</v>
      </c>
      <c r="S184">
        <v>12288</v>
      </c>
      <c r="T184">
        <v>9.5</v>
      </c>
      <c r="U184">
        <v>0</v>
      </c>
      <c r="V184">
        <v>7474</v>
      </c>
      <c r="W184" t="s">
        <v>381</v>
      </c>
      <c r="X184" t="s">
        <v>21</v>
      </c>
      <c r="Y184" t="s">
        <v>21</v>
      </c>
      <c r="Z184">
        <v>3</v>
      </c>
      <c r="AA184">
        <v>0</v>
      </c>
      <c r="AB184">
        <v>0.17</v>
      </c>
      <c r="AC184">
        <v>0</v>
      </c>
      <c r="AD184">
        <v>1</v>
      </c>
      <c r="AE184" t="s">
        <v>1228</v>
      </c>
      <c r="AF184" t="s">
        <v>1229</v>
      </c>
      <c r="AG184">
        <v>0.12</v>
      </c>
      <c r="AH184">
        <v>4.5</v>
      </c>
      <c r="AI184" t="s">
        <v>861</v>
      </c>
    </row>
    <row r="185" spans="2:35" x14ac:dyDescent="0.35">
      <c r="B185" t="str">
        <f>IFERROR(IF(VLOOKUP(G185,'Werners Midrand List'!B:B,1,FALSE)&lt;&gt;"#N/A","Yes","No"),"No")</f>
        <v>No</v>
      </c>
      <c r="C185" t="str">
        <f>IFERROR(IF(VLOOKUP(G185,'Previous Quote - Before Migrate'!C:C,1,FALSE)&lt;&gt;"#N/A","Yes","No"),"No")</f>
        <v>Yes</v>
      </c>
      <c r="D185" t="s">
        <v>1712</v>
      </c>
      <c r="E185" t="str">
        <f t="shared" si="2"/>
        <v>No</v>
      </c>
      <c r="F185" s="19">
        <f>VLOOKUP(L185,'SA - VM Costs (USD)'!B:I,7,FALSE)</f>
        <v>83.22</v>
      </c>
      <c r="G185" t="s">
        <v>632</v>
      </c>
      <c r="H185" t="s">
        <v>27</v>
      </c>
      <c r="I185" t="s">
        <v>890</v>
      </c>
      <c r="J185" t="s">
        <v>891</v>
      </c>
      <c r="K185" t="s">
        <v>855</v>
      </c>
      <c r="L185" t="s">
        <v>869</v>
      </c>
      <c r="M185">
        <v>48.92</v>
      </c>
      <c r="N185">
        <f>VLOOKUP(L185,'SA - VM Costs (USD)'!B:J,8,FALSE)</f>
        <v>48.917299999999997</v>
      </c>
      <c r="O185">
        <v>4.03</v>
      </c>
      <c r="P185" t="s">
        <v>1230</v>
      </c>
      <c r="Q185" t="s">
        <v>858</v>
      </c>
      <c r="R185">
        <v>2</v>
      </c>
      <c r="S185">
        <v>4096</v>
      </c>
      <c r="T185">
        <v>22</v>
      </c>
      <c r="U185">
        <v>0</v>
      </c>
      <c r="V185">
        <v>60</v>
      </c>
      <c r="W185" t="s">
        <v>88</v>
      </c>
      <c r="X185" t="s">
        <v>21</v>
      </c>
      <c r="Y185" t="s">
        <v>21</v>
      </c>
      <c r="Z185">
        <v>0</v>
      </c>
      <c r="AA185">
        <v>0</v>
      </c>
      <c r="AB185">
        <v>0</v>
      </c>
      <c r="AC185">
        <v>0</v>
      </c>
      <c r="AD185">
        <v>1</v>
      </c>
      <c r="AE185" t="s">
        <v>1231</v>
      </c>
      <c r="AF185" t="s">
        <v>1232</v>
      </c>
      <c r="AG185">
        <v>0</v>
      </c>
      <c r="AH185">
        <v>0</v>
      </c>
      <c r="AI185" t="s">
        <v>861</v>
      </c>
    </row>
    <row r="186" spans="2:35" x14ac:dyDescent="0.35">
      <c r="B186" t="str">
        <f>IFERROR(IF(VLOOKUP(G186,'Werners Midrand List'!B:B,1,FALSE)&lt;&gt;"#N/A","Yes","No"),"No")</f>
        <v>No</v>
      </c>
      <c r="C186" t="str">
        <f>IFERROR(IF(VLOOKUP(G186,'Previous Quote - Before Migrate'!C:C,1,FALSE)&lt;&gt;"#N/A","Yes","No"),"No")</f>
        <v>No</v>
      </c>
      <c r="E186" t="str">
        <f t="shared" si="2"/>
        <v>No</v>
      </c>
      <c r="F186" s="19">
        <f>VLOOKUP(L186,'SA - VM Costs (USD)'!B:I,7,FALSE)</f>
        <v>83.22</v>
      </c>
      <c r="G186" t="s">
        <v>634</v>
      </c>
      <c r="H186" t="s">
        <v>27</v>
      </c>
      <c r="I186" t="s">
        <v>890</v>
      </c>
      <c r="J186" t="s">
        <v>914</v>
      </c>
      <c r="K186" t="s">
        <v>855</v>
      </c>
      <c r="L186" t="s">
        <v>869</v>
      </c>
      <c r="M186">
        <v>48.92</v>
      </c>
      <c r="O186">
        <v>44.94</v>
      </c>
      <c r="P186" t="s">
        <v>27</v>
      </c>
      <c r="Q186" t="s">
        <v>863</v>
      </c>
      <c r="R186">
        <v>2</v>
      </c>
      <c r="S186">
        <v>4096</v>
      </c>
      <c r="T186">
        <v>1</v>
      </c>
      <c r="U186">
        <v>0</v>
      </c>
      <c r="V186">
        <v>754</v>
      </c>
      <c r="W186" t="s">
        <v>89</v>
      </c>
      <c r="X186" t="s">
        <v>21</v>
      </c>
      <c r="Y186" t="s">
        <v>21</v>
      </c>
      <c r="Z186">
        <v>0</v>
      </c>
      <c r="AA186">
        <v>0</v>
      </c>
      <c r="AB186">
        <v>0</v>
      </c>
      <c r="AC186">
        <v>0</v>
      </c>
      <c r="AD186">
        <v>1</v>
      </c>
      <c r="AE186" t="s">
        <v>916</v>
      </c>
      <c r="AF186" t="s">
        <v>1233</v>
      </c>
      <c r="AG186">
        <v>0</v>
      </c>
      <c r="AH186">
        <v>0</v>
      </c>
      <c r="AI186" t="s">
        <v>861</v>
      </c>
    </row>
    <row r="187" spans="2:35" x14ac:dyDescent="0.35">
      <c r="B187" t="str">
        <f>IFERROR(IF(VLOOKUP(G187,'Werners Midrand List'!B:B,1,FALSE)&lt;&gt;"#N/A","Yes","No"),"No")</f>
        <v>No</v>
      </c>
      <c r="C187" t="str">
        <f>IFERROR(IF(VLOOKUP(G187,'Previous Quote - Before Migrate'!C:C,1,FALSE)&lt;&gt;"#N/A","Yes","No"),"No")</f>
        <v>No</v>
      </c>
      <c r="E187" t="str">
        <f t="shared" si="2"/>
        <v>No</v>
      </c>
      <c r="F187" s="19">
        <f>VLOOKUP(L187,'SA - VM Costs (USD)'!B:I,7,FALSE)</f>
        <v>370.84</v>
      </c>
      <c r="G187" t="s">
        <v>638</v>
      </c>
      <c r="H187" t="s">
        <v>27</v>
      </c>
      <c r="I187" t="s">
        <v>890</v>
      </c>
      <c r="J187" t="s">
        <v>914</v>
      </c>
      <c r="K187" t="s">
        <v>915</v>
      </c>
      <c r="L187" t="s">
        <v>882</v>
      </c>
      <c r="M187">
        <v>212.33</v>
      </c>
      <c r="O187">
        <v>0.44</v>
      </c>
      <c r="P187" t="s">
        <v>27</v>
      </c>
      <c r="Q187" t="s">
        <v>858</v>
      </c>
      <c r="R187">
        <v>8</v>
      </c>
      <c r="S187">
        <v>24576</v>
      </c>
      <c r="T187">
        <v>0</v>
      </c>
      <c r="U187">
        <v>0</v>
      </c>
      <c r="V187">
        <v>0</v>
      </c>
      <c r="W187" t="s">
        <v>21</v>
      </c>
      <c r="X187" t="s">
        <v>88</v>
      </c>
      <c r="Y187" t="s">
        <v>21</v>
      </c>
      <c r="Z187">
        <v>0</v>
      </c>
      <c r="AA187">
        <v>0</v>
      </c>
      <c r="AB187">
        <v>0</v>
      </c>
      <c r="AC187">
        <v>0</v>
      </c>
      <c r="AD187">
        <v>1</v>
      </c>
      <c r="AE187" t="s">
        <v>916</v>
      </c>
      <c r="AF187" t="s">
        <v>1234</v>
      </c>
      <c r="AG187">
        <v>0</v>
      </c>
      <c r="AH187">
        <v>0</v>
      </c>
      <c r="AI187" t="s">
        <v>861</v>
      </c>
    </row>
    <row r="188" spans="2:35" x14ac:dyDescent="0.35">
      <c r="B188" t="str">
        <f>IFERROR(IF(VLOOKUP(G188,'Werners Midrand List'!B:B,1,FALSE)&lt;&gt;"#N/A","Yes","No"),"No")</f>
        <v>No</v>
      </c>
      <c r="C188" t="str">
        <f>IFERROR(IF(VLOOKUP(G188,'Previous Quote - Before Migrate'!C:C,1,FALSE)&lt;&gt;"#N/A","Yes","No"),"No")</f>
        <v>No</v>
      </c>
      <c r="E188" t="str">
        <f t="shared" si="2"/>
        <v>No</v>
      </c>
      <c r="F188" s="19">
        <f>VLOOKUP(L188,'SA - VM Costs (USD)'!B:I,7,FALSE)</f>
        <v>83.22</v>
      </c>
      <c r="G188" t="s">
        <v>639</v>
      </c>
      <c r="H188" t="s">
        <v>27</v>
      </c>
      <c r="I188" t="s">
        <v>15</v>
      </c>
      <c r="J188" t="s">
        <v>854</v>
      </c>
      <c r="K188" t="s">
        <v>855</v>
      </c>
      <c r="L188" t="s">
        <v>869</v>
      </c>
      <c r="M188">
        <v>48.92</v>
      </c>
      <c r="O188">
        <v>0.88</v>
      </c>
      <c r="P188" t="s">
        <v>857</v>
      </c>
      <c r="Q188" t="s">
        <v>858</v>
      </c>
      <c r="R188">
        <v>4</v>
      </c>
      <c r="S188">
        <v>4096</v>
      </c>
      <c r="T188">
        <v>1.5</v>
      </c>
      <c r="U188">
        <v>0</v>
      </c>
      <c r="V188">
        <v>0</v>
      </c>
      <c r="W188" t="s">
        <v>21</v>
      </c>
      <c r="X188" t="s">
        <v>343</v>
      </c>
      <c r="Y188" t="s">
        <v>21</v>
      </c>
      <c r="Z188">
        <v>0</v>
      </c>
      <c r="AA188">
        <v>0</v>
      </c>
      <c r="AB188">
        <v>0</v>
      </c>
      <c r="AC188">
        <v>0</v>
      </c>
      <c r="AD188">
        <v>1</v>
      </c>
      <c r="AE188" t="s">
        <v>1235</v>
      </c>
      <c r="AF188" t="s">
        <v>1236</v>
      </c>
      <c r="AG188">
        <v>0</v>
      </c>
      <c r="AH188">
        <v>0</v>
      </c>
      <c r="AI188" t="s">
        <v>861</v>
      </c>
    </row>
    <row r="189" spans="2:35" x14ac:dyDescent="0.35">
      <c r="B189" t="str">
        <f>IFERROR(IF(VLOOKUP(G189,'Werners Midrand List'!B:B,1,FALSE)&lt;&gt;"#N/A","Yes","No"),"No")</f>
        <v>Yes</v>
      </c>
      <c r="C189" t="str">
        <f>IFERROR(IF(VLOOKUP(G189,'Previous Quote - Before Migrate'!C:C,1,FALSE)&lt;&gt;"#N/A","Yes","No"),"No")</f>
        <v>Yes</v>
      </c>
      <c r="D189" t="s">
        <v>1712</v>
      </c>
      <c r="E189" t="str">
        <f t="shared" si="2"/>
        <v>No</v>
      </c>
      <c r="F189" s="19">
        <f>VLOOKUP(L189,'SA - VM Costs (USD)'!B:I,7,FALSE)</f>
        <v>92.71</v>
      </c>
      <c r="G189" t="s">
        <v>641</v>
      </c>
      <c r="H189" t="s">
        <v>27</v>
      </c>
      <c r="I189" t="s">
        <v>15</v>
      </c>
      <c r="J189" t="s">
        <v>854</v>
      </c>
      <c r="K189" t="s">
        <v>855</v>
      </c>
      <c r="L189" t="s">
        <v>877</v>
      </c>
      <c r="M189">
        <v>53</v>
      </c>
      <c r="N189">
        <f>VLOOKUP(L189,'SA - VM Costs (USD)'!B:J,8,FALSE)</f>
        <v>52.997999999999998</v>
      </c>
      <c r="O189">
        <v>15.18</v>
      </c>
      <c r="P189" t="s">
        <v>857</v>
      </c>
      <c r="Q189" t="s">
        <v>863</v>
      </c>
      <c r="R189">
        <v>2</v>
      </c>
      <c r="S189">
        <v>6144</v>
      </c>
      <c r="T189">
        <v>0</v>
      </c>
      <c r="U189">
        <v>0</v>
      </c>
      <c r="V189">
        <v>150</v>
      </c>
      <c r="W189" t="s">
        <v>88</v>
      </c>
      <c r="X189" t="s">
        <v>21</v>
      </c>
      <c r="Y189" t="s">
        <v>21</v>
      </c>
      <c r="Z189">
        <v>364</v>
      </c>
      <c r="AA189">
        <v>3</v>
      </c>
      <c r="AB189">
        <v>2.85</v>
      </c>
      <c r="AC189">
        <v>0.25</v>
      </c>
      <c r="AD189">
        <v>1</v>
      </c>
      <c r="AE189" t="s">
        <v>1237</v>
      </c>
      <c r="AF189" t="s">
        <v>1238</v>
      </c>
      <c r="AG189">
        <v>0</v>
      </c>
      <c r="AH189">
        <v>0</v>
      </c>
      <c r="AI189" t="s">
        <v>861</v>
      </c>
    </row>
    <row r="190" spans="2:35" x14ac:dyDescent="0.35">
      <c r="B190" t="str">
        <f>IFERROR(IF(VLOOKUP(G190,'Werners Midrand List'!B:B,1,FALSE)&lt;&gt;"#N/A","Yes","No"),"No")</f>
        <v>No</v>
      </c>
      <c r="C190" t="str">
        <f>IFERROR(IF(VLOOKUP(G190,'Previous Quote - Before Migrate'!C:C,1,FALSE)&lt;&gt;"#N/A","Yes","No"),"No")</f>
        <v>No</v>
      </c>
      <c r="E190" t="str">
        <f t="shared" si="2"/>
        <v>No</v>
      </c>
      <c r="F190" s="19">
        <f>VLOOKUP(L190,'SA - VM Costs (USD)'!B:I,7,FALSE)</f>
        <v>83.22</v>
      </c>
      <c r="G190" t="s">
        <v>556</v>
      </c>
      <c r="H190" t="s">
        <v>27</v>
      </c>
      <c r="I190" t="s">
        <v>15</v>
      </c>
      <c r="J190" t="s">
        <v>854</v>
      </c>
      <c r="K190" t="s">
        <v>915</v>
      </c>
      <c r="L190" t="s">
        <v>869</v>
      </c>
      <c r="M190">
        <v>48.92</v>
      </c>
      <c r="O190">
        <v>0.44</v>
      </c>
      <c r="P190" t="s">
        <v>857</v>
      </c>
      <c r="Q190" t="s">
        <v>858</v>
      </c>
      <c r="R190">
        <v>2</v>
      </c>
      <c r="S190">
        <v>4096</v>
      </c>
      <c r="T190">
        <v>0</v>
      </c>
      <c r="U190">
        <v>0</v>
      </c>
      <c r="V190">
        <v>0</v>
      </c>
      <c r="W190" t="s">
        <v>21</v>
      </c>
      <c r="X190" t="s">
        <v>88</v>
      </c>
      <c r="Y190" t="s">
        <v>21</v>
      </c>
      <c r="Z190">
        <v>0</v>
      </c>
      <c r="AA190">
        <v>0</v>
      </c>
      <c r="AB190">
        <v>0</v>
      </c>
      <c r="AC190">
        <v>0</v>
      </c>
      <c r="AD190">
        <v>1</v>
      </c>
      <c r="AE190" t="s">
        <v>1239</v>
      </c>
      <c r="AF190" t="s">
        <v>1240</v>
      </c>
      <c r="AG190">
        <v>0</v>
      </c>
      <c r="AH190">
        <v>0</v>
      </c>
      <c r="AI190" t="s">
        <v>861</v>
      </c>
    </row>
    <row r="191" spans="2:35" x14ac:dyDescent="0.35">
      <c r="B191" t="str">
        <f>IFERROR(IF(VLOOKUP(G191,'Werners Midrand List'!B:B,1,FALSE)&lt;&gt;"#N/A","Yes","No"),"No")</f>
        <v>No</v>
      </c>
      <c r="C191" t="str">
        <f>IFERROR(IF(VLOOKUP(G191,'Previous Quote - Before Migrate'!C:C,1,FALSE)&lt;&gt;"#N/A","Yes","No"),"No")</f>
        <v>No</v>
      </c>
      <c r="E191" t="str">
        <f t="shared" si="2"/>
        <v>No</v>
      </c>
      <c r="F191" s="19">
        <f>VLOOKUP(L191,'SA - VM Costs (USD)'!B:I,7,FALSE)</f>
        <v>83.22</v>
      </c>
      <c r="G191" t="s">
        <v>645</v>
      </c>
      <c r="H191" t="s">
        <v>27</v>
      </c>
      <c r="I191" t="s">
        <v>15</v>
      </c>
      <c r="J191" t="s">
        <v>854</v>
      </c>
      <c r="K191" t="s">
        <v>855</v>
      </c>
      <c r="L191" t="s">
        <v>869</v>
      </c>
      <c r="M191">
        <v>48.92</v>
      </c>
      <c r="O191">
        <v>0.44</v>
      </c>
      <c r="P191" t="s">
        <v>857</v>
      </c>
      <c r="Q191" t="s">
        <v>863</v>
      </c>
      <c r="R191">
        <v>2</v>
      </c>
      <c r="S191">
        <v>4096</v>
      </c>
      <c r="T191">
        <v>1</v>
      </c>
      <c r="U191">
        <v>0</v>
      </c>
      <c r="V191">
        <v>0</v>
      </c>
      <c r="W191" t="s">
        <v>21</v>
      </c>
      <c r="X191" t="s">
        <v>88</v>
      </c>
      <c r="Y191" t="s">
        <v>21</v>
      </c>
      <c r="Z191">
        <v>0</v>
      </c>
      <c r="AA191">
        <v>0</v>
      </c>
      <c r="AB191">
        <v>0</v>
      </c>
      <c r="AC191">
        <v>0</v>
      </c>
      <c r="AD191">
        <v>1</v>
      </c>
      <c r="AE191" t="s">
        <v>1241</v>
      </c>
      <c r="AF191" t="s">
        <v>1242</v>
      </c>
      <c r="AG191">
        <v>0.01</v>
      </c>
      <c r="AH191">
        <v>0</v>
      </c>
      <c r="AI191" t="s">
        <v>861</v>
      </c>
    </row>
    <row r="192" spans="2:35" x14ac:dyDescent="0.35">
      <c r="B192" t="str">
        <f>IFERROR(IF(VLOOKUP(G192,'Werners Midrand List'!B:B,1,FALSE)&lt;&gt;"#N/A","Yes","No"),"No")</f>
        <v>No</v>
      </c>
      <c r="C192" t="str">
        <f>IFERROR(IF(VLOOKUP(G192,'Previous Quote - Before Migrate'!C:C,1,FALSE)&lt;&gt;"#N/A","Yes","No"),"No")</f>
        <v>No</v>
      </c>
      <c r="E192" t="str">
        <f t="shared" si="2"/>
        <v>No</v>
      </c>
      <c r="F192" s="19">
        <f>VLOOKUP(L192,'SA - VM Costs (USD)'!B:I,7,FALSE)</f>
        <v>245.28</v>
      </c>
      <c r="G192" t="s">
        <v>646</v>
      </c>
      <c r="H192" t="s">
        <v>27</v>
      </c>
      <c r="I192" t="s">
        <v>15</v>
      </c>
      <c r="J192" t="s">
        <v>854</v>
      </c>
      <c r="K192" t="s">
        <v>855</v>
      </c>
      <c r="L192" t="s">
        <v>928</v>
      </c>
      <c r="M192">
        <v>152.08000000000001</v>
      </c>
      <c r="O192">
        <v>1.75</v>
      </c>
      <c r="P192" t="s">
        <v>857</v>
      </c>
      <c r="Q192" t="s">
        <v>863</v>
      </c>
      <c r="R192">
        <v>10</v>
      </c>
      <c r="S192">
        <v>32500</v>
      </c>
      <c r="T192">
        <v>10</v>
      </c>
      <c r="U192">
        <v>0</v>
      </c>
      <c r="V192">
        <v>0</v>
      </c>
      <c r="W192" t="s">
        <v>21</v>
      </c>
      <c r="X192" t="s">
        <v>22</v>
      </c>
      <c r="Y192" t="s">
        <v>21</v>
      </c>
      <c r="Z192">
        <v>3</v>
      </c>
      <c r="AA192">
        <v>26</v>
      </c>
      <c r="AB192">
        <v>0.19</v>
      </c>
      <c r="AC192">
        <v>0.52</v>
      </c>
      <c r="AD192">
        <v>1</v>
      </c>
      <c r="AE192" t="s">
        <v>1243</v>
      </c>
      <c r="AF192" t="s">
        <v>1244</v>
      </c>
      <c r="AG192">
        <v>0</v>
      </c>
      <c r="AH192">
        <v>0</v>
      </c>
      <c r="AI192" t="s">
        <v>861</v>
      </c>
    </row>
    <row r="193" spans="2:35" x14ac:dyDescent="0.35">
      <c r="B193" t="str">
        <f>IFERROR(IF(VLOOKUP(G193,'Werners Midrand List'!B:B,1,FALSE)&lt;&gt;"#N/A","Yes","No"),"No")</f>
        <v>Yes</v>
      </c>
      <c r="C193" t="str">
        <f>IFERROR(IF(VLOOKUP(G193,'Previous Quote - Before Migrate'!C:C,1,FALSE)&lt;&gt;"#N/A","Yes","No"),"No")</f>
        <v>Yes</v>
      </c>
      <c r="D193" t="s">
        <v>1712</v>
      </c>
      <c r="E193" t="str">
        <f t="shared" si="2"/>
        <v>No</v>
      </c>
      <c r="F193" s="19">
        <f>VLOOKUP(L193,'SA - VM Costs (USD)'!B:I,7,FALSE)</f>
        <v>92.71</v>
      </c>
      <c r="G193" t="s">
        <v>651</v>
      </c>
      <c r="H193" t="s">
        <v>27</v>
      </c>
      <c r="I193" t="s">
        <v>15</v>
      </c>
      <c r="J193" t="s">
        <v>854</v>
      </c>
      <c r="K193" t="s">
        <v>855</v>
      </c>
      <c r="L193" t="s">
        <v>877</v>
      </c>
      <c r="M193">
        <v>53</v>
      </c>
      <c r="N193">
        <f>VLOOKUP(L193,'SA - VM Costs (USD)'!B:J,8,FALSE)</f>
        <v>52.997999999999998</v>
      </c>
      <c r="O193">
        <v>15.18</v>
      </c>
      <c r="P193" t="s">
        <v>911</v>
      </c>
      <c r="Q193" t="s">
        <v>863</v>
      </c>
      <c r="R193">
        <v>2</v>
      </c>
      <c r="S193">
        <v>8192</v>
      </c>
      <c r="T193">
        <v>0</v>
      </c>
      <c r="U193">
        <v>0</v>
      </c>
      <c r="V193">
        <v>250</v>
      </c>
      <c r="W193" t="s">
        <v>88</v>
      </c>
      <c r="X193" t="s">
        <v>21</v>
      </c>
      <c r="Y193" t="s">
        <v>21</v>
      </c>
      <c r="Z193">
        <v>0</v>
      </c>
      <c r="AA193">
        <v>0</v>
      </c>
      <c r="AB193">
        <v>0</v>
      </c>
      <c r="AC193">
        <v>0</v>
      </c>
      <c r="AD193">
        <v>1</v>
      </c>
      <c r="AE193" t="s">
        <v>1245</v>
      </c>
      <c r="AF193" t="s">
        <v>1246</v>
      </c>
      <c r="AG193">
        <v>0</v>
      </c>
      <c r="AH193">
        <v>0</v>
      </c>
      <c r="AI193" t="s">
        <v>861</v>
      </c>
    </row>
    <row r="194" spans="2:35" x14ac:dyDescent="0.35">
      <c r="B194" t="str">
        <f>IFERROR(IF(VLOOKUP(G194,'Werners Midrand List'!B:B,1,FALSE)&lt;&gt;"#N/A","Yes","No"),"No")</f>
        <v>No</v>
      </c>
      <c r="C194" t="str">
        <f>IFERROR(IF(VLOOKUP(G194,'Previous Quote - Before Migrate'!C:C,1,FALSE)&lt;&gt;"#N/A","Yes","No"),"No")</f>
        <v>No</v>
      </c>
      <c r="E194" t="str">
        <f t="shared" si="2"/>
        <v>No</v>
      </c>
      <c r="F194" s="19">
        <f>VLOOKUP(L194,'SA - VM Costs (USD)'!B:I,7,FALSE)</f>
        <v>245.28</v>
      </c>
      <c r="G194" t="s">
        <v>652</v>
      </c>
      <c r="H194" t="s">
        <v>27</v>
      </c>
      <c r="I194" t="s">
        <v>15</v>
      </c>
      <c r="J194" t="s">
        <v>854</v>
      </c>
      <c r="K194" t="s">
        <v>855</v>
      </c>
      <c r="L194" t="s">
        <v>928</v>
      </c>
      <c r="M194">
        <v>152.08000000000001</v>
      </c>
      <c r="O194">
        <v>0.88</v>
      </c>
      <c r="P194" t="s">
        <v>857</v>
      </c>
      <c r="Q194" t="s">
        <v>858</v>
      </c>
      <c r="R194">
        <v>4</v>
      </c>
      <c r="S194">
        <v>32768</v>
      </c>
      <c r="T194">
        <v>0</v>
      </c>
      <c r="U194">
        <v>0</v>
      </c>
      <c r="V194">
        <v>0</v>
      </c>
      <c r="W194" t="s">
        <v>21</v>
      </c>
      <c r="X194" t="s">
        <v>343</v>
      </c>
      <c r="Y194" t="s">
        <v>21</v>
      </c>
      <c r="Z194">
        <v>0</v>
      </c>
      <c r="AA194">
        <v>0</v>
      </c>
      <c r="AB194">
        <v>0</v>
      </c>
      <c r="AC194">
        <v>0</v>
      </c>
      <c r="AD194">
        <v>1</v>
      </c>
      <c r="AE194" t="s">
        <v>1247</v>
      </c>
      <c r="AF194" t="s">
        <v>1248</v>
      </c>
      <c r="AG194">
        <v>0</v>
      </c>
      <c r="AH194">
        <v>0</v>
      </c>
      <c r="AI194" t="s">
        <v>861</v>
      </c>
    </row>
    <row r="195" spans="2:35" x14ac:dyDescent="0.35">
      <c r="B195" t="str">
        <f>IFERROR(IF(VLOOKUP(G195,'Werners Midrand List'!B:B,1,FALSE)&lt;&gt;"#N/A","Yes","No"),"No")</f>
        <v>No</v>
      </c>
      <c r="C195" t="str">
        <f>IFERROR(IF(VLOOKUP(G195,'Previous Quote - Before Migrate'!C:C,1,FALSE)&lt;&gt;"#N/A","Yes","No"),"No")</f>
        <v>No</v>
      </c>
      <c r="E195" t="str">
        <f t="shared" si="2"/>
        <v>No</v>
      </c>
      <c r="F195" s="19">
        <f>VLOOKUP(L195,'SA - VM Costs (USD)'!B:I,7,FALSE)</f>
        <v>122.64</v>
      </c>
      <c r="G195" t="s">
        <v>578</v>
      </c>
      <c r="H195" t="s">
        <v>27</v>
      </c>
      <c r="I195" t="s">
        <v>15</v>
      </c>
      <c r="J195" t="s">
        <v>854</v>
      </c>
      <c r="K195" t="s">
        <v>855</v>
      </c>
      <c r="L195" t="s">
        <v>856</v>
      </c>
      <c r="M195">
        <v>76.08</v>
      </c>
      <c r="O195">
        <v>0.88</v>
      </c>
      <c r="P195" t="s">
        <v>857</v>
      </c>
      <c r="Q195" t="s">
        <v>858</v>
      </c>
      <c r="R195">
        <v>8</v>
      </c>
      <c r="S195">
        <v>16384</v>
      </c>
      <c r="T195">
        <v>1.62</v>
      </c>
      <c r="U195">
        <v>0</v>
      </c>
      <c r="V195">
        <v>0</v>
      </c>
      <c r="W195" t="s">
        <v>21</v>
      </c>
      <c r="X195" t="s">
        <v>343</v>
      </c>
      <c r="Y195" t="s">
        <v>21</v>
      </c>
      <c r="Z195">
        <v>0</v>
      </c>
      <c r="AA195">
        <v>0</v>
      </c>
      <c r="AB195">
        <v>0</v>
      </c>
      <c r="AC195">
        <v>0</v>
      </c>
      <c r="AD195">
        <v>1</v>
      </c>
      <c r="AE195" t="s">
        <v>1249</v>
      </c>
      <c r="AF195" t="s">
        <v>1195</v>
      </c>
      <c r="AG195">
        <v>0.04</v>
      </c>
      <c r="AH195">
        <v>0.03</v>
      </c>
      <c r="AI195" t="s">
        <v>861</v>
      </c>
    </row>
    <row r="196" spans="2:35" x14ac:dyDescent="0.35">
      <c r="B196" t="str">
        <f>IFERROR(IF(VLOOKUP(G196,'Werners Midrand List'!B:B,1,FALSE)&lt;&gt;"#N/A","Yes","No"),"No")</f>
        <v>No</v>
      </c>
      <c r="C196" t="str">
        <f>IFERROR(IF(VLOOKUP(G196,'Previous Quote - Before Migrate'!C:C,1,FALSE)&lt;&gt;"#N/A","Yes","No"),"No")</f>
        <v>No</v>
      </c>
      <c r="E196" t="str">
        <f t="shared" si="2"/>
        <v>No</v>
      </c>
      <c r="F196" s="19">
        <f>VLOOKUP(L196,'SA - VM Costs (USD)'!B:I,7,FALSE)</f>
        <v>166.44</v>
      </c>
      <c r="G196" t="s">
        <v>85</v>
      </c>
      <c r="H196" t="s">
        <v>27</v>
      </c>
      <c r="I196" t="s">
        <v>890</v>
      </c>
      <c r="J196" t="s">
        <v>914</v>
      </c>
      <c r="K196" t="s">
        <v>915</v>
      </c>
      <c r="L196" t="s">
        <v>901</v>
      </c>
      <c r="M196">
        <v>97.83</v>
      </c>
      <c r="O196">
        <v>0</v>
      </c>
      <c r="P196" t="s">
        <v>27</v>
      </c>
      <c r="Q196" t="s">
        <v>858</v>
      </c>
      <c r="R196">
        <v>4</v>
      </c>
      <c r="S196">
        <v>8192</v>
      </c>
      <c r="T196">
        <v>0</v>
      </c>
      <c r="U196">
        <v>0</v>
      </c>
      <c r="V196">
        <v>0</v>
      </c>
      <c r="W196" t="s">
        <v>21</v>
      </c>
      <c r="X196" t="s">
        <v>21</v>
      </c>
      <c r="Y196" t="s">
        <v>21</v>
      </c>
      <c r="Z196">
        <v>0</v>
      </c>
      <c r="AA196">
        <v>0</v>
      </c>
      <c r="AB196">
        <v>0</v>
      </c>
      <c r="AC196">
        <v>0</v>
      </c>
      <c r="AD196">
        <v>1</v>
      </c>
      <c r="AE196" t="s">
        <v>916</v>
      </c>
      <c r="AF196" t="s">
        <v>1250</v>
      </c>
      <c r="AG196">
        <v>0</v>
      </c>
      <c r="AH196">
        <v>0</v>
      </c>
      <c r="AI196" t="s">
        <v>861</v>
      </c>
    </row>
    <row r="197" spans="2:35" x14ac:dyDescent="0.35">
      <c r="B197" t="str">
        <f>IFERROR(IF(VLOOKUP(G197,'Werners Midrand List'!B:B,1,FALSE)&lt;&gt;"#N/A","Yes","No"),"No")</f>
        <v>No</v>
      </c>
      <c r="C197" t="str">
        <f>IFERROR(IF(VLOOKUP(G197,'Previous Quote - Before Migrate'!C:C,1,FALSE)&lt;&gt;"#N/A","Yes","No"),"No")</f>
        <v>No</v>
      </c>
      <c r="E197" t="str">
        <f t="shared" ref="E197:E236" si="3">IF(K197&lt;&gt;"","No","Yes")</f>
        <v>Yes</v>
      </c>
      <c r="F197" s="19">
        <f>VLOOKUP(L197,'SA - VM Costs (USD)'!B:I,7,FALSE)</f>
        <v>166.44</v>
      </c>
      <c r="G197" t="s">
        <v>655</v>
      </c>
      <c r="H197" t="s">
        <v>27</v>
      </c>
      <c r="I197" t="s">
        <v>15</v>
      </c>
      <c r="J197" t="s">
        <v>854</v>
      </c>
      <c r="K197" t="s">
        <v>27</v>
      </c>
      <c r="L197" t="s">
        <v>901</v>
      </c>
      <c r="M197">
        <v>97.83</v>
      </c>
      <c r="O197">
        <v>0.88</v>
      </c>
      <c r="P197" t="s">
        <v>906</v>
      </c>
      <c r="Q197" t="s">
        <v>858</v>
      </c>
      <c r="R197">
        <v>4</v>
      </c>
      <c r="S197">
        <v>4096</v>
      </c>
      <c r="T197">
        <v>0</v>
      </c>
      <c r="U197">
        <v>43</v>
      </c>
      <c r="V197">
        <v>0</v>
      </c>
      <c r="W197" t="s">
        <v>21</v>
      </c>
      <c r="X197" t="s">
        <v>343</v>
      </c>
      <c r="Y197" t="s">
        <v>21</v>
      </c>
      <c r="Z197">
        <v>0</v>
      </c>
      <c r="AA197">
        <v>11</v>
      </c>
      <c r="AB197">
        <v>0</v>
      </c>
      <c r="AC197">
        <v>0.08</v>
      </c>
      <c r="AD197">
        <v>1</v>
      </c>
      <c r="AE197" t="s">
        <v>1251</v>
      </c>
      <c r="AF197" t="s">
        <v>1252</v>
      </c>
      <c r="AG197">
        <v>0.01</v>
      </c>
      <c r="AH197">
        <v>0</v>
      </c>
      <c r="AI197" t="s">
        <v>861</v>
      </c>
    </row>
    <row r="198" spans="2:35" x14ac:dyDescent="0.35">
      <c r="B198" t="str">
        <f>IFERROR(IF(VLOOKUP(G198,'Werners Midrand List'!B:B,1,FALSE)&lt;&gt;"#N/A","Yes","No"),"No")</f>
        <v>No</v>
      </c>
      <c r="C198" t="str">
        <f>IFERROR(IF(VLOOKUP(G198,'Previous Quote - Before Migrate'!C:C,1,FALSE)&lt;&gt;"#N/A","Yes","No"),"No")</f>
        <v>No</v>
      </c>
      <c r="E198" t="str">
        <f t="shared" si="3"/>
        <v>No</v>
      </c>
      <c r="F198" s="19">
        <f>VLOOKUP(L198,'SA - VM Costs (USD)'!B:I,7,FALSE)</f>
        <v>83.22</v>
      </c>
      <c r="G198" t="s">
        <v>657</v>
      </c>
      <c r="H198" t="s">
        <v>27</v>
      </c>
      <c r="I198" t="s">
        <v>15</v>
      </c>
      <c r="J198" t="s">
        <v>854</v>
      </c>
      <c r="K198" t="s">
        <v>855</v>
      </c>
      <c r="L198" t="s">
        <v>869</v>
      </c>
      <c r="M198">
        <v>48.92</v>
      </c>
      <c r="O198">
        <v>0.88</v>
      </c>
      <c r="P198" t="s">
        <v>906</v>
      </c>
      <c r="Q198" t="s">
        <v>858</v>
      </c>
      <c r="R198">
        <v>4</v>
      </c>
      <c r="S198">
        <v>4096</v>
      </c>
      <c r="T198">
        <v>1.5</v>
      </c>
      <c r="U198">
        <v>0</v>
      </c>
      <c r="V198">
        <v>0</v>
      </c>
      <c r="W198" t="s">
        <v>21</v>
      </c>
      <c r="X198" t="s">
        <v>343</v>
      </c>
      <c r="Y198" t="s">
        <v>21</v>
      </c>
      <c r="Z198">
        <v>0</v>
      </c>
      <c r="AA198">
        <v>0</v>
      </c>
      <c r="AB198">
        <v>0</v>
      </c>
      <c r="AC198">
        <v>0</v>
      </c>
      <c r="AD198">
        <v>1</v>
      </c>
      <c r="AE198" t="s">
        <v>1253</v>
      </c>
      <c r="AF198" t="s">
        <v>1254</v>
      </c>
      <c r="AG198">
        <v>0</v>
      </c>
      <c r="AH198">
        <v>0</v>
      </c>
      <c r="AI198" t="s">
        <v>861</v>
      </c>
    </row>
    <row r="199" spans="2:35" x14ac:dyDescent="0.35">
      <c r="B199" t="str">
        <f>IFERROR(IF(VLOOKUP(G199,'Werners Midrand List'!B:B,1,FALSE)&lt;&gt;"#N/A","Yes","No"),"No")</f>
        <v>No</v>
      </c>
      <c r="C199" t="str">
        <f>IFERROR(IF(VLOOKUP(G199,'Previous Quote - Before Migrate'!C:C,1,FALSE)&lt;&gt;"#N/A","Yes","No"),"No")</f>
        <v>No</v>
      </c>
      <c r="E199" t="str">
        <f t="shared" si="3"/>
        <v>No</v>
      </c>
      <c r="F199" s="19">
        <f>VLOOKUP(L199,'SA - VM Costs (USD)'!B:I,7,FALSE)</f>
        <v>92.71</v>
      </c>
      <c r="G199" t="s">
        <v>659</v>
      </c>
      <c r="H199" t="s">
        <v>27</v>
      </c>
      <c r="I199" t="s">
        <v>15</v>
      </c>
      <c r="J199" t="s">
        <v>854</v>
      </c>
      <c r="K199" t="s">
        <v>855</v>
      </c>
      <c r="L199" t="s">
        <v>877</v>
      </c>
      <c r="M199">
        <v>53</v>
      </c>
      <c r="O199">
        <v>0.88</v>
      </c>
      <c r="P199" t="s">
        <v>874</v>
      </c>
      <c r="Q199" t="s">
        <v>863</v>
      </c>
      <c r="R199">
        <v>2</v>
      </c>
      <c r="S199">
        <v>8192</v>
      </c>
      <c r="T199">
        <v>2.5</v>
      </c>
      <c r="U199">
        <v>0</v>
      </c>
      <c r="V199">
        <v>0</v>
      </c>
      <c r="W199" t="s">
        <v>21</v>
      </c>
      <c r="X199" t="s">
        <v>343</v>
      </c>
      <c r="Y199" t="s">
        <v>21</v>
      </c>
      <c r="Z199">
        <v>0</v>
      </c>
      <c r="AA199">
        <v>0</v>
      </c>
      <c r="AB199">
        <v>0</v>
      </c>
      <c r="AC199">
        <v>0</v>
      </c>
      <c r="AD199">
        <v>1</v>
      </c>
      <c r="AE199" t="s">
        <v>1255</v>
      </c>
      <c r="AF199" t="s">
        <v>1256</v>
      </c>
      <c r="AG199">
        <v>0.01</v>
      </c>
      <c r="AH199">
        <v>0</v>
      </c>
      <c r="AI199" t="s">
        <v>861</v>
      </c>
    </row>
    <row r="200" spans="2:35" x14ac:dyDescent="0.35">
      <c r="B200" t="str">
        <f>IFERROR(IF(VLOOKUP(G200,'Werners Midrand List'!B:B,1,FALSE)&lt;&gt;"#N/A","Yes","No"),"No")</f>
        <v>No</v>
      </c>
      <c r="C200" t="str">
        <f>IFERROR(IF(VLOOKUP(G200,'Previous Quote - Before Migrate'!C:C,1,FALSE)&lt;&gt;"#N/A","Yes","No"),"No")</f>
        <v>No</v>
      </c>
      <c r="E200" t="str">
        <f t="shared" si="3"/>
        <v>No</v>
      </c>
      <c r="F200" s="19">
        <f>VLOOKUP(L200,'SA - VM Costs (USD)'!B:I,7,FALSE)</f>
        <v>370.84</v>
      </c>
      <c r="G200" t="s">
        <v>662</v>
      </c>
      <c r="H200" t="s">
        <v>27</v>
      </c>
      <c r="I200" t="s">
        <v>15</v>
      </c>
      <c r="J200" t="s">
        <v>854</v>
      </c>
      <c r="K200" t="s">
        <v>915</v>
      </c>
      <c r="L200" t="s">
        <v>882</v>
      </c>
      <c r="M200">
        <v>212.33</v>
      </c>
      <c r="O200">
        <v>0.44</v>
      </c>
      <c r="P200" t="s">
        <v>857</v>
      </c>
      <c r="Q200" t="s">
        <v>858</v>
      </c>
      <c r="R200">
        <v>8</v>
      </c>
      <c r="S200">
        <v>24000</v>
      </c>
      <c r="T200">
        <v>0</v>
      </c>
      <c r="U200">
        <v>0</v>
      </c>
      <c r="V200">
        <v>0</v>
      </c>
      <c r="W200" t="s">
        <v>21</v>
      </c>
      <c r="X200" t="s">
        <v>88</v>
      </c>
      <c r="Y200" t="s">
        <v>21</v>
      </c>
      <c r="Z200">
        <v>0</v>
      </c>
      <c r="AA200">
        <v>7</v>
      </c>
      <c r="AB200">
        <v>0</v>
      </c>
      <c r="AC200">
        <v>0.15</v>
      </c>
      <c r="AD200">
        <v>2</v>
      </c>
      <c r="AE200" t="s">
        <v>1257</v>
      </c>
      <c r="AF200" t="s">
        <v>1258</v>
      </c>
      <c r="AG200">
        <v>0.01</v>
      </c>
      <c r="AH200">
        <v>0.01</v>
      </c>
      <c r="AI200" t="s">
        <v>861</v>
      </c>
    </row>
    <row r="201" spans="2:35" x14ac:dyDescent="0.35">
      <c r="B201" t="str">
        <f>IFERROR(IF(VLOOKUP(G201,'Werners Midrand List'!B:B,1,FALSE)&lt;&gt;"#N/A","Yes","No"),"No")</f>
        <v>No</v>
      </c>
      <c r="C201" t="str">
        <f>IFERROR(IF(VLOOKUP(G201,'Previous Quote - Before Migrate'!C:C,1,FALSE)&lt;&gt;"#N/A","Yes","No"),"No")</f>
        <v>No</v>
      </c>
      <c r="E201" t="str">
        <f t="shared" si="3"/>
        <v>No</v>
      </c>
      <c r="F201" s="19">
        <f>VLOOKUP(L201,'SA - VM Costs (USD)'!B:I,7,FALSE)</f>
        <v>245.28</v>
      </c>
      <c r="G201" t="s">
        <v>664</v>
      </c>
      <c r="H201" t="s">
        <v>27</v>
      </c>
      <c r="I201" t="s">
        <v>15</v>
      </c>
      <c r="J201" t="s">
        <v>854</v>
      </c>
      <c r="K201" t="s">
        <v>855</v>
      </c>
      <c r="L201" t="s">
        <v>928</v>
      </c>
      <c r="M201">
        <v>152.08000000000001</v>
      </c>
      <c r="O201">
        <v>2.19</v>
      </c>
      <c r="P201" t="s">
        <v>857</v>
      </c>
      <c r="Q201" t="s">
        <v>858</v>
      </c>
      <c r="R201">
        <v>6</v>
      </c>
      <c r="S201">
        <v>28672</v>
      </c>
      <c r="T201">
        <v>1</v>
      </c>
      <c r="U201">
        <v>0</v>
      </c>
      <c r="V201">
        <v>0</v>
      </c>
      <c r="W201" t="s">
        <v>21</v>
      </c>
      <c r="X201" t="s">
        <v>381</v>
      </c>
      <c r="Y201" t="s">
        <v>21</v>
      </c>
      <c r="Z201">
        <v>0</v>
      </c>
      <c r="AA201">
        <v>31</v>
      </c>
      <c r="AB201">
        <v>0</v>
      </c>
      <c r="AC201">
        <v>0.34</v>
      </c>
      <c r="AD201">
        <v>1</v>
      </c>
      <c r="AE201" t="s">
        <v>1259</v>
      </c>
      <c r="AF201" t="s">
        <v>1260</v>
      </c>
      <c r="AG201">
        <v>0</v>
      </c>
      <c r="AH201">
        <v>0</v>
      </c>
      <c r="AI201" t="s">
        <v>861</v>
      </c>
    </row>
    <row r="202" spans="2:35" x14ac:dyDescent="0.35">
      <c r="B202" t="str">
        <f>IFERROR(IF(VLOOKUP(G202,'Werners Midrand List'!B:B,1,FALSE)&lt;&gt;"#N/A","Yes","No"),"No")</f>
        <v>Yes</v>
      </c>
      <c r="C202" t="str">
        <f>IFERROR(IF(VLOOKUP(G202,'Previous Quote - Before Migrate'!C:C,1,FALSE)&lt;&gt;"#N/A","Yes","No"),"No")</f>
        <v>Yes</v>
      </c>
      <c r="D202" t="s">
        <v>1712</v>
      </c>
      <c r="E202" t="str">
        <f t="shared" si="3"/>
        <v>No</v>
      </c>
      <c r="F202" s="19">
        <f>VLOOKUP(L202,'SA - VM Costs (USD)'!B:I,7,FALSE)</f>
        <v>490.56</v>
      </c>
      <c r="G202" t="s">
        <v>669</v>
      </c>
      <c r="H202" t="s">
        <v>27</v>
      </c>
      <c r="I202" t="s">
        <v>15</v>
      </c>
      <c r="J202" t="s">
        <v>854</v>
      </c>
      <c r="K202" t="s">
        <v>855</v>
      </c>
      <c r="L202" t="s">
        <v>918</v>
      </c>
      <c r="M202">
        <v>304.67</v>
      </c>
      <c r="N202">
        <f>VLOOKUP(L202,'SA - VM Costs (USD)'!B:J,8,FALSE)</f>
        <v>304.66550000000001</v>
      </c>
      <c r="O202">
        <v>389.09</v>
      </c>
      <c r="P202" t="s">
        <v>874</v>
      </c>
      <c r="Q202" t="s">
        <v>863</v>
      </c>
      <c r="R202">
        <v>8</v>
      </c>
      <c r="S202">
        <v>49152</v>
      </c>
      <c r="T202">
        <v>1.1200000000000001</v>
      </c>
      <c r="U202">
        <v>0</v>
      </c>
      <c r="V202">
        <v>5924</v>
      </c>
      <c r="W202" t="s">
        <v>1261</v>
      </c>
      <c r="X202" t="s">
        <v>21</v>
      </c>
      <c r="Y202" t="s">
        <v>21</v>
      </c>
      <c r="Z202">
        <v>153</v>
      </c>
      <c r="AA202">
        <v>12</v>
      </c>
      <c r="AB202">
        <v>39.380000000000003</v>
      </c>
      <c r="AC202">
        <v>0.48</v>
      </c>
      <c r="AD202">
        <v>2</v>
      </c>
      <c r="AE202" t="s">
        <v>1262</v>
      </c>
      <c r="AF202" t="s">
        <v>1263</v>
      </c>
      <c r="AG202">
        <v>0.04</v>
      </c>
      <c r="AH202">
        <v>0.06</v>
      </c>
      <c r="AI202" t="s">
        <v>861</v>
      </c>
    </row>
    <row r="203" spans="2:35" x14ac:dyDescent="0.35">
      <c r="B203" t="str">
        <f>IFERROR(IF(VLOOKUP(G203,'Werners Midrand List'!B:B,1,FALSE)&lt;&gt;"#N/A","Yes","No"),"No")</f>
        <v>No</v>
      </c>
      <c r="C203" t="str">
        <f>IFERROR(IF(VLOOKUP(G203,'Previous Quote - Before Migrate'!C:C,1,FALSE)&lt;&gt;"#N/A","Yes","No"),"No")</f>
        <v>No</v>
      </c>
      <c r="E203" t="str">
        <f t="shared" si="3"/>
        <v>No</v>
      </c>
      <c r="F203" s="19">
        <f>VLOOKUP(L203,'SA - VM Costs (USD)'!B:I,7,FALSE)</f>
        <v>370.84</v>
      </c>
      <c r="G203" t="s">
        <v>1264</v>
      </c>
      <c r="H203" t="s">
        <v>27</v>
      </c>
      <c r="I203" t="s">
        <v>890</v>
      </c>
      <c r="J203" t="s">
        <v>914</v>
      </c>
      <c r="K203" t="s">
        <v>915</v>
      </c>
      <c r="L203" t="s">
        <v>882</v>
      </c>
      <c r="M203">
        <v>212.33</v>
      </c>
      <c r="O203">
        <v>0</v>
      </c>
      <c r="P203" t="s">
        <v>27</v>
      </c>
      <c r="Q203" t="s">
        <v>863</v>
      </c>
      <c r="R203">
        <v>8</v>
      </c>
      <c r="S203">
        <v>32768</v>
      </c>
      <c r="T203">
        <v>0</v>
      </c>
      <c r="U203">
        <v>0</v>
      </c>
      <c r="V203">
        <v>0</v>
      </c>
      <c r="W203" t="s">
        <v>21</v>
      </c>
      <c r="X203" t="s">
        <v>21</v>
      </c>
      <c r="Y203" t="s">
        <v>21</v>
      </c>
      <c r="Z203">
        <v>0</v>
      </c>
      <c r="AA203">
        <v>0</v>
      </c>
      <c r="AB203">
        <v>0</v>
      </c>
      <c r="AC203">
        <v>0</v>
      </c>
      <c r="AD203">
        <v>1</v>
      </c>
      <c r="AE203" t="s">
        <v>916</v>
      </c>
      <c r="AF203" t="s">
        <v>1265</v>
      </c>
      <c r="AG203">
        <v>0</v>
      </c>
      <c r="AH203">
        <v>0</v>
      </c>
      <c r="AI203" t="s">
        <v>861</v>
      </c>
    </row>
    <row r="204" spans="2:35" x14ac:dyDescent="0.35">
      <c r="B204" t="str">
        <f>IFERROR(IF(VLOOKUP(G204,'Werners Midrand List'!B:B,1,FALSE)&lt;&gt;"#N/A","Yes","No"),"No")</f>
        <v>No</v>
      </c>
      <c r="C204" t="str">
        <f>IFERROR(IF(VLOOKUP(G204,'Previous Quote - Before Migrate'!C:C,1,FALSE)&lt;&gt;"#N/A","Yes","No"),"No")</f>
        <v>No</v>
      </c>
      <c r="E204" t="str">
        <f t="shared" si="3"/>
        <v>No</v>
      </c>
      <c r="F204" s="19">
        <f>VLOOKUP(L204,'SA - VM Costs (USD)'!B:I,7,FALSE)</f>
        <v>83.22</v>
      </c>
      <c r="G204" t="s">
        <v>692</v>
      </c>
      <c r="H204" t="s">
        <v>27</v>
      </c>
      <c r="I204" t="s">
        <v>15</v>
      </c>
      <c r="J204" t="s">
        <v>854</v>
      </c>
      <c r="K204" t="s">
        <v>855</v>
      </c>
      <c r="L204" t="s">
        <v>869</v>
      </c>
      <c r="M204">
        <v>48.92</v>
      </c>
      <c r="O204">
        <v>0.44</v>
      </c>
      <c r="P204" t="s">
        <v>866</v>
      </c>
      <c r="Q204" t="s">
        <v>858</v>
      </c>
      <c r="R204">
        <v>8</v>
      </c>
      <c r="S204">
        <v>4096</v>
      </c>
      <c r="T204">
        <v>1.1200000000000001</v>
      </c>
      <c r="U204">
        <v>0</v>
      </c>
      <c r="V204">
        <v>0</v>
      </c>
      <c r="W204" t="s">
        <v>21</v>
      </c>
      <c r="X204" t="s">
        <v>88</v>
      </c>
      <c r="Y204" t="s">
        <v>21</v>
      </c>
      <c r="Z204">
        <v>0</v>
      </c>
      <c r="AA204">
        <v>0</v>
      </c>
      <c r="AB204">
        <v>0</v>
      </c>
      <c r="AC204">
        <v>0</v>
      </c>
      <c r="AD204">
        <v>2</v>
      </c>
      <c r="AE204" t="s">
        <v>1266</v>
      </c>
      <c r="AF204" t="s">
        <v>1267</v>
      </c>
      <c r="AG204">
        <v>0.01</v>
      </c>
      <c r="AH204">
        <v>0</v>
      </c>
      <c r="AI204" t="s">
        <v>861</v>
      </c>
    </row>
    <row r="205" spans="2:35" x14ac:dyDescent="0.35">
      <c r="B205" t="str">
        <f>IFERROR(IF(VLOOKUP(G205,'Werners Midrand List'!B:B,1,FALSE)&lt;&gt;"#N/A","Yes","No"),"No")</f>
        <v>No</v>
      </c>
      <c r="C205" t="str">
        <f>IFERROR(IF(VLOOKUP(G205,'Previous Quote - Before Migrate'!C:C,1,FALSE)&lt;&gt;"#N/A","Yes","No"),"No")</f>
        <v>No</v>
      </c>
      <c r="E205" t="str">
        <f t="shared" si="3"/>
        <v>No</v>
      </c>
      <c r="F205" s="19">
        <f>VLOOKUP(L205,'SA - VM Costs (USD)'!B:I,7,FALSE)</f>
        <v>245.28</v>
      </c>
      <c r="G205" t="s">
        <v>694</v>
      </c>
      <c r="H205" t="s">
        <v>27</v>
      </c>
      <c r="I205" t="s">
        <v>15</v>
      </c>
      <c r="J205" t="s">
        <v>854</v>
      </c>
      <c r="K205" t="s">
        <v>855</v>
      </c>
      <c r="L205" t="s">
        <v>928</v>
      </c>
      <c r="M205">
        <v>152.08000000000001</v>
      </c>
      <c r="O205">
        <v>0.44</v>
      </c>
      <c r="P205" t="s">
        <v>906</v>
      </c>
      <c r="Q205" t="s">
        <v>858</v>
      </c>
      <c r="R205">
        <v>12</v>
      </c>
      <c r="S205">
        <v>25600</v>
      </c>
      <c r="T205">
        <v>0.25</v>
      </c>
      <c r="U205">
        <v>0</v>
      </c>
      <c r="V205">
        <v>0</v>
      </c>
      <c r="W205" t="s">
        <v>21</v>
      </c>
      <c r="X205" t="s">
        <v>88</v>
      </c>
      <c r="Y205" t="s">
        <v>21</v>
      </c>
      <c r="Z205">
        <v>0</v>
      </c>
      <c r="AA205">
        <v>7</v>
      </c>
      <c r="AB205">
        <v>0</v>
      </c>
      <c r="AC205">
        <v>0.12</v>
      </c>
      <c r="AD205">
        <v>1</v>
      </c>
      <c r="AE205" t="s">
        <v>1268</v>
      </c>
      <c r="AF205" t="s">
        <v>1269</v>
      </c>
      <c r="AG205">
        <v>0.01</v>
      </c>
      <c r="AH205">
        <v>0.01</v>
      </c>
      <c r="AI205" t="s">
        <v>861</v>
      </c>
    </row>
    <row r="206" spans="2:35" x14ac:dyDescent="0.35">
      <c r="B206" t="str">
        <f>IFERROR(IF(VLOOKUP(G206,'Werners Midrand List'!B:B,1,FALSE)&lt;&gt;"#N/A","Yes","No"),"No")</f>
        <v>Yes</v>
      </c>
      <c r="C206" t="str">
        <f>IFERROR(IF(VLOOKUP(G206,'Previous Quote - Before Migrate'!C:C,1,FALSE)&lt;&gt;"#N/A","Yes","No"),"No")</f>
        <v>Yes</v>
      </c>
      <c r="D206" t="s">
        <v>1712</v>
      </c>
      <c r="E206" t="str">
        <f t="shared" si="3"/>
        <v>No</v>
      </c>
      <c r="F206" s="19">
        <f>VLOOKUP(L206,'SA - VM Costs (USD)'!B:I,7,FALSE)</f>
        <v>245.28</v>
      </c>
      <c r="G206" t="s">
        <v>695</v>
      </c>
      <c r="H206" t="s">
        <v>27</v>
      </c>
      <c r="I206" t="s">
        <v>15</v>
      </c>
      <c r="J206" t="s">
        <v>854</v>
      </c>
      <c r="K206" t="s">
        <v>855</v>
      </c>
      <c r="L206" t="s">
        <v>928</v>
      </c>
      <c r="M206">
        <v>152.08000000000001</v>
      </c>
      <c r="N206">
        <f>VLOOKUP(L206,'SA - VM Costs (USD)'!B:J,8,FALSE)</f>
        <v>152.08090000000001</v>
      </c>
      <c r="O206">
        <v>17.84</v>
      </c>
      <c r="P206" t="s">
        <v>874</v>
      </c>
      <c r="Q206" t="s">
        <v>863</v>
      </c>
      <c r="R206">
        <v>6</v>
      </c>
      <c r="S206">
        <v>20000</v>
      </c>
      <c r="T206">
        <v>3.5</v>
      </c>
      <c r="U206">
        <v>0</v>
      </c>
      <c r="V206">
        <v>175</v>
      </c>
      <c r="W206" t="s">
        <v>89</v>
      </c>
      <c r="X206" t="s">
        <v>21</v>
      </c>
      <c r="Y206" t="s">
        <v>21</v>
      </c>
      <c r="Z206">
        <v>0</v>
      </c>
      <c r="AA206">
        <v>43</v>
      </c>
      <c r="AB206">
        <v>0</v>
      </c>
      <c r="AC206">
        <v>0.19</v>
      </c>
      <c r="AD206">
        <v>2</v>
      </c>
      <c r="AE206" t="s">
        <v>1270</v>
      </c>
      <c r="AF206" t="s">
        <v>1271</v>
      </c>
      <c r="AG206">
        <v>0.09</v>
      </c>
      <c r="AH206">
        <v>0.06</v>
      </c>
      <c r="AI206" t="s">
        <v>861</v>
      </c>
    </row>
    <row r="207" spans="2:35" x14ac:dyDescent="0.35">
      <c r="B207" t="str">
        <f>IFERROR(IF(VLOOKUP(G207,'Werners Midrand List'!B:B,1,FALSE)&lt;&gt;"#N/A","Yes","No"),"No")</f>
        <v>No</v>
      </c>
      <c r="C207" t="str">
        <f>IFERROR(IF(VLOOKUP(G207,'Previous Quote - Before Migrate'!C:C,1,FALSE)&lt;&gt;"#N/A","Yes","No"),"No")</f>
        <v>No</v>
      </c>
      <c r="E207" t="str">
        <f t="shared" si="3"/>
        <v>No</v>
      </c>
      <c r="F207" s="19">
        <f>VLOOKUP(L207,'SA - VM Costs (USD)'!B:I,7,FALSE)</f>
        <v>83.22</v>
      </c>
      <c r="G207" t="s">
        <v>700</v>
      </c>
      <c r="H207" t="s">
        <v>27</v>
      </c>
      <c r="I207" t="s">
        <v>890</v>
      </c>
      <c r="J207" t="s">
        <v>891</v>
      </c>
      <c r="K207" t="s">
        <v>855</v>
      </c>
      <c r="L207" t="s">
        <v>869</v>
      </c>
      <c r="M207">
        <v>48.92</v>
      </c>
      <c r="O207">
        <v>0.44</v>
      </c>
      <c r="P207" t="s">
        <v>892</v>
      </c>
      <c r="Q207" t="s">
        <v>863</v>
      </c>
      <c r="R207">
        <v>1</v>
      </c>
      <c r="S207">
        <v>4096</v>
      </c>
      <c r="T207">
        <v>98</v>
      </c>
      <c r="U207">
        <v>0</v>
      </c>
      <c r="V207">
        <v>0</v>
      </c>
      <c r="W207" t="s">
        <v>21</v>
      </c>
      <c r="X207" t="s">
        <v>88</v>
      </c>
      <c r="Y207" t="s">
        <v>21</v>
      </c>
      <c r="Z207">
        <v>15</v>
      </c>
      <c r="AA207">
        <v>0</v>
      </c>
      <c r="AB207">
        <v>0.06</v>
      </c>
      <c r="AC207">
        <v>0</v>
      </c>
      <c r="AD207">
        <v>1</v>
      </c>
      <c r="AE207" t="s">
        <v>916</v>
      </c>
      <c r="AF207" t="s">
        <v>1272</v>
      </c>
      <c r="AG207">
        <v>0</v>
      </c>
      <c r="AH207">
        <v>0</v>
      </c>
      <c r="AI207" t="s">
        <v>861</v>
      </c>
    </row>
    <row r="208" spans="2:35" x14ac:dyDescent="0.35">
      <c r="B208" t="str">
        <f>IFERROR(IF(VLOOKUP(G208,'Werners Midrand List'!B:B,1,FALSE)&lt;&gt;"#N/A","Yes","No"),"No")</f>
        <v>No</v>
      </c>
      <c r="C208" t="str">
        <f>IFERROR(IF(VLOOKUP(G208,'Previous Quote - Before Migrate'!C:C,1,FALSE)&lt;&gt;"#N/A","Yes","No"),"No")</f>
        <v>No</v>
      </c>
      <c r="E208" t="str">
        <f t="shared" si="3"/>
        <v>No</v>
      </c>
      <c r="F208" s="19">
        <f>VLOOKUP(L208,'SA - VM Costs (USD)'!B:I,7,FALSE)</f>
        <v>490.56</v>
      </c>
      <c r="G208" t="s">
        <v>702</v>
      </c>
      <c r="H208" t="s">
        <v>27</v>
      </c>
      <c r="I208" t="s">
        <v>15</v>
      </c>
      <c r="J208" t="s">
        <v>854</v>
      </c>
      <c r="K208" t="s">
        <v>855</v>
      </c>
      <c r="L208" t="s">
        <v>918</v>
      </c>
      <c r="M208">
        <v>304.67</v>
      </c>
      <c r="O208">
        <v>2.19</v>
      </c>
      <c r="P208" t="s">
        <v>906</v>
      </c>
      <c r="Q208" t="s">
        <v>858</v>
      </c>
      <c r="R208">
        <v>24</v>
      </c>
      <c r="S208">
        <v>65536</v>
      </c>
      <c r="T208">
        <v>3</v>
      </c>
      <c r="U208">
        <v>0</v>
      </c>
      <c r="V208">
        <v>0</v>
      </c>
      <c r="W208" t="s">
        <v>21</v>
      </c>
      <c r="X208" t="s">
        <v>381</v>
      </c>
      <c r="Y208" t="s">
        <v>21</v>
      </c>
      <c r="Z208">
        <v>0</v>
      </c>
      <c r="AA208">
        <v>47</v>
      </c>
      <c r="AB208">
        <v>0</v>
      </c>
      <c r="AC208">
        <v>1.65</v>
      </c>
      <c r="AD208">
        <v>1</v>
      </c>
      <c r="AE208" t="s">
        <v>1273</v>
      </c>
      <c r="AF208" t="s">
        <v>1274</v>
      </c>
      <c r="AG208">
        <v>0.19</v>
      </c>
      <c r="AH208">
        <v>0.12</v>
      </c>
      <c r="AI208" t="s">
        <v>861</v>
      </c>
    </row>
    <row r="209" spans="2:35" x14ac:dyDescent="0.35">
      <c r="B209" t="str">
        <f>IFERROR(IF(VLOOKUP(G209,'Werners Midrand List'!B:B,1,FALSE)&lt;&gt;"#N/A","Yes","No"),"No")</f>
        <v>Yes</v>
      </c>
      <c r="C209" t="str">
        <f>IFERROR(IF(VLOOKUP(G209,'Previous Quote - Before Migrate'!C:C,1,FALSE)&lt;&gt;"#N/A","Yes","No"),"No")</f>
        <v>Yes</v>
      </c>
      <c r="D209" t="s">
        <v>1712</v>
      </c>
      <c r="E209" t="str">
        <f t="shared" si="3"/>
        <v>No</v>
      </c>
      <c r="F209" s="19">
        <f>VLOOKUP(L209,'SA - VM Costs (USD)'!B:I,7,FALSE)</f>
        <v>292.73</v>
      </c>
      <c r="G209" t="s">
        <v>708</v>
      </c>
      <c r="H209" t="s">
        <v>27</v>
      </c>
      <c r="I209" t="s">
        <v>15</v>
      </c>
      <c r="J209" t="s">
        <v>854</v>
      </c>
      <c r="K209" t="s">
        <v>855</v>
      </c>
      <c r="L209" t="s">
        <v>1275</v>
      </c>
      <c r="M209">
        <v>172.5</v>
      </c>
      <c r="N209">
        <f>VLOOKUP(L209,'SA - VM Costs (USD)'!B:J,8,FALSE)</f>
        <v>172.499</v>
      </c>
      <c r="O209">
        <v>89.19</v>
      </c>
      <c r="P209" t="s">
        <v>874</v>
      </c>
      <c r="Q209" t="s">
        <v>863</v>
      </c>
      <c r="R209">
        <v>8</v>
      </c>
      <c r="S209">
        <v>16384</v>
      </c>
      <c r="T209">
        <v>14.75</v>
      </c>
      <c r="U209">
        <v>0</v>
      </c>
      <c r="V209">
        <v>160</v>
      </c>
      <c r="W209" t="s">
        <v>21</v>
      </c>
      <c r="X209" t="s">
        <v>21</v>
      </c>
      <c r="Y209" t="s">
        <v>88</v>
      </c>
      <c r="Z209">
        <v>1464</v>
      </c>
      <c r="AA209">
        <v>0</v>
      </c>
      <c r="AB209">
        <v>118.88</v>
      </c>
      <c r="AC209">
        <v>0</v>
      </c>
      <c r="AD209">
        <v>1</v>
      </c>
      <c r="AE209" t="s">
        <v>1276</v>
      </c>
      <c r="AF209" t="s">
        <v>1277</v>
      </c>
      <c r="AG209">
        <v>0.01</v>
      </c>
      <c r="AH209">
        <v>0</v>
      </c>
      <c r="AI209" t="s">
        <v>861</v>
      </c>
    </row>
    <row r="210" spans="2:35" x14ac:dyDescent="0.35">
      <c r="B210" t="str">
        <f>IFERROR(IF(VLOOKUP(G210,'Werners Midrand List'!B:B,1,FALSE)&lt;&gt;"#N/A","Yes","No"),"No")</f>
        <v>No</v>
      </c>
      <c r="C210" t="str">
        <f>IFERROR(IF(VLOOKUP(G210,'Previous Quote - Before Migrate'!C:C,1,FALSE)&lt;&gt;"#N/A","Yes","No"),"No")</f>
        <v>No</v>
      </c>
      <c r="E210" t="str">
        <f t="shared" si="3"/>
        <v>No</v>
      </c>
      <c r="F210" s="19">
        <f>VLOOKUP(L210,'SA - VM Costs (USD)'!B:I,7,FALSE)</f>
        <v>370.84</v>
      </c>
      <c r="G210" t="s">
        <v>712</v>
      </c>
      <c r="H210" t="s">
        <v>27</v>
      </c>
      <c r="I210" t="s">
        <v>890</v>
      </c>
      <c r="J210" t="s">
        <v>914</v>
      </c>
      <c r="K210" t="s">
        <v>915</v>
      </c>
      <c r="L210" t="s">
        <v>882</v>
      </c>
      <c r="M210">
        <v>212.33</v>
      </c>
      <c r="O210">
        <v>44.34</v>
      </c>
      <c r="P210" t="s">
        <v>27</v>
      </c>
      <c r="Q210" t="s">
        <v>858</v>
      </c>
      <c r="R210">
        <v>8</v>
      </c>
      <c r="S210">
        <v>32768</v>
      </c>
      <c r="T210">
        <v>0</v>
      </c>
      <c r="U210">
        <v>0</v>
      </c>
      <c r="V210">
        <v>450</v>
      </c>
      <c r="W210" t="s">
        <v>343</v>
      </c>
      <c r="X210" t="s">
        <v>21</v>
      </c>
      <c r="Y210" t="s">
        <v>21</v>
      </c>
      <c r="Z210">
        <v>0</v>
      </c>
      <c r="AA210">
        <v>0</v>
      </c>
      <c r="AB210">
        <v>0</v>
      </c>
      <c r="AC210">
        <v>0</v>
      </c>
      <c r="AD210">
        <v>1</v>
      </c>
      <c r="AE210" t="s">
        <v>916</v>
      </c>
      <c r="AF210" t="s">
        <v>1278</v>
      </c>
      <c r="AG210">
        <v>0</v>
      </c>
      <c r="AH210">
        <v>0</v>
      </c>
      <c r="AI210" t="s">
        <v>861</v>
      </c>
    </row>
    <row r="211" spans="2:35" x14ac:dyDescent="0.35">
      <c r="B211" t="str">
        <f>IFERROR(IF(VLOOKUP(G211,'Werners Midrand List'!B:B,1,FALSE)&lt;&gt;"#N/A","Yes","No"),"No")</f>
        <v>No</v>
      </c>
      <c r="C211" t="str">
        <f>IFERROR(IF(VLOOKUP(G211,'Previous Quote - Before Migrate'!C:C,1,FALSE)&lt;&gt;"#N/A","Yes","No"),"No")</f>
        <v>No</v>
      </c>
      <c r="E211" t="str">
        <f t="shared" si="3"/>
        <v>No</v>
      </c>
      <c r="F211" s="19">
        <f>VLOOKUP(L211,'SA - VM Costs (USD)'!B:I,7,FALSE)</f>
        <v>122.64</v>
      </c>
      <c r="G211" t="s">
        <v>715</v>
      </c>
      <c r="H211" t="s">
        <v>27</v>
      </c>
      <c r="I211" t="s">
        <v>15</v>
      </c>
      <c r="J211" t="s">
        <v>854</v>
      </c>
      <c r="K211" t="s">
        <v>855</v>
      </c>
      <c r="L211" t="s">
        <v>856</v>
      </c>
      <c r="M211">
        <v>76.08</v>
      </c>
      <c r="O211">
        <v>0.88</v>
      </c>
      <c r="P211" t="s">
        <v>906</v>
      </c>
      <c r="Q211" t="s">
        <v>858</v>
      </c>
      <c r="R211">
        <v>8</v>
      </c>
      <c r="S211">
        <v>12288</v>
      </c>
      <c r="T211">
        <v>0.5</v>
      </c>
      <c r="U211">
        <v>0</v>
      </c>
      <c r="V211">
        <v>0</v>
      </c>
      <c r="W211" t="s">
        <v>21</v>
      </c>
      <c r="X211" t="s">
        <v>343</v>
      </c>
      <c r="Y211" t="s">
        <v>21</v>
      </c>
      <c r="Z211">
        <v>0</v>
      </c>
      <c r="AA211">
        <v>14</v>
      </c>
      <c r="AB211">
        <v>0</v>
      </c>
      <c r="AC211">
        <v>0.09</v>
      </c>
      <c r="AD211">
        <v>1</v>
      </c>
      <c r="AE211" t="s">
        <v>1279</v>
      </c>
      <c r="AF211" t="s">
        <v>1280</v>
      </c>
      <c r="AG211">
        <v>0.04</v>
      </c>
      <c r="AH211">
        <v>0.03</v>
      </c>
      <c r="AI211" t="s">
        <v>861</v>
      </c>
    </row>
    <row r="212" spans="2:35" x14ac:dyDescent="0.35">
      <c r="B212" t="str">
        <f>IFERROR(IF(VLOOKUP(G212,'Werners Midrand List'!B:B,1,FALSE)&lt;&gt;"#N/A","Yes","No"),"No")</f>
        <v>No</v>
      </c>
      <c r="C212" t="str">
        <f>IFERROR(IF(VLOOKUP(G212,'Previous Quote - Before Migrate'!C:C,1,FALSE)&lt;&gt;"#N/A","Yes","No"),"No")</f>
        <v>No</v>
      </c>
      <c r="E212" t="str">
        <f t="shared" si="3"/>
        <v>No</v>
      </c>
      <c r="F212" s="19">
        <f>VLOOKUP(L212,'SA - VM Costs (USD)'!B:I,7,FALSE)</f>
        <v>83.22</v>
      </c>
      <c r="G212" t="s">
        <v>717</v>
      </c>
      <c r="H212" t="s">
        <v>27</v>
      </c>
      <c r="I212" t="s">
        <v>890</v>
      </c>
      <c r="J212" t="s">
        <v>891</v>
      </c>
      <c r="K212" t="s">
        <v>855</v>
      </c>
      <c r="L212" t="s">
        <v>869</v>
      </c>
      <c r="M212">
        <v>48.92</v>
      </c>
      <c r="O212">
        <v>0.44</v>
      </c>
      <c r="P212" t="s">
        <v>892</v>
      </c>
      <c r="Q212" t="s">
        <v>863</v>
      </c>
      <c r="R212">
        <v>1</v>
      </c>
      <c r="S212">
        <v>4096</v>
      </c>
      <c r="T212">
        <v>2</v>
      </c>
      <c r="U212">
        <v>0</v>
      </c>
      <c r="V212">
        <v>0</v>
      </c>
      <c r="W212" t="s">
        <v>21</v>
      </c>
      <c r="X212" t="s">
        <v>88</v>
      </c>
      <c r="Y212" t="s">
        <v>21</v>
      </c>
      <c r="Z212">
        <v>0</v>
      </c>
      <c r="AA212">
        <v>0</v>
      </c>
      <c r="AB212">
        <v>0</v>
      </c>
      <c r="AC212">
        <v>0</v>
      </c>
      <c r="AD212">
        <v>1</v>
      </c>
      <c r="AE212" t="s">
        <v>1281</v>
      </c>
      <c r="AF212" t="s">
        <v>1282</v>
      </c>
      <c r="AG212">
        <v>0</v>
      </c>
      <c r="AH212">
        <v>0</v>
      </c>
      <c r="AI212" t="s">
        <v>861</v>
      </c>
    </row>
    <row r="213" spans="2:35" x14ac:dyDescent="0.35">
      <c r="B213" t="str">
        <f>IFERROR(IF(VLOOKUP(G213,'Werners Midrand List'!B:B,1,FALSE)&lt;&gt;"#N/A","Yes","No"),"No")</f>
        <v>No</v>
      </c>
      <c r="C213" t="str">
        <f>IFERROR(IF(VLOOKUP(G213,'Previous Quote - Before Migrate'!C:C,1,FALSE)&lt;&gt;"#N/A","Yes","No"),"No")</f>
        <v>No</v>
      </c>
      <c r="E213" t="str">
        <f t="shared" si="3"/>
        <v>No</v>
      </c>
      <c r="F213" s="19">
        <f>VLOOKUP(L213,'SA - VM Costs (USD)'!B:I,7,FALSE)</f>
        <v>245.28</v>
      </c>
      <c r="G213" t="s">
        <v>712</v>
      </c>
      <c r="H213" t="s">
        <v>27</v>
      </c>
      <c r="I213" t="s">
        <v>15</v>
      </c>
      <c r="J213" t="s">
        <v>854</v>
      </c>
      <c r="K213" t="s">
        <v>855</v>
      </c>
      <c r="L213" t="s">
        <v>928</v>
      </c>
      <c r="M213">
        <v>152.08000000000001</v>
      </c>
      <c r="O213">
        <v>0.88</v>
      </c>
      <c r="P213" t="s">
        <v>857</v>
      </c>
      <c r="Q213" t="s">
        <v>858</v>
      </c>
      <c r="R213">
        <v>8</v>
      </c>
      <c r="S213">
        <v>32768</v>
      </c>
      <c r="T213">
        <v>0.88</v>
      </c>
      <c r="U213">
        <v>0</v>
      </c>
      <c r="V213">
        <v>0</v>
      </c>
      <c r="W213" t="s">
        <v>21</v>
      </c>
      <c r="X213" t="s">
        <v>343</v>
      </c>
      <c r="Y213" t="s">
        <v>21</v>
      </c>
      <c r="Z213">
        <v>0</v>
      </c>
      <c r="AA213">
        <v>0</v>
      </c>
      <c r="AB213">
        <v>0</v>
      </c>
      <c r="AC213">
        <v>0</v>
      </c>
      <c r="AD213">
        <v>1</v>
      </c>
      <c r="AE213" t="s">
        <v>1283</v>
      </c>
      <c r="AF213" t="s">
        <v>1278</v>
      </c>
      <c r="AG213">
        <v>4.08</v>
      </c>
      <c r="AH213">
        <v>0.19</v>
      </c>
      <c r="AI213" t="s">
        <v>861</v>
      </c>
    </row>
    <row r="214" spans="2:35" x14ac:dyDescent="0.35">
      <c r="B214" t="str">
        <f>IFERROR(IF(VLOOKUP(G214,'Werners Midrand List'!B:B,1,FALSE)&lt;&gt;"#N/A","Yes","No"),"No")</f>
        <v>No</v>
      </c>
      <c r="C214" t="str">
        <f>IFERROR(IF(VLOOKUP(G214,'Previous Quote - Before Migrate'!C:C,1,FALSE)&lt;&gt;"#N/A","Yes","No"),"No")</f>
        <v>No</v>
      </c>
      <c r="E214" t="str">
        <f t="shared" si="3"/>
        <v>No</v>
      </c>
      <c r="F214" s="19">
        <f>VLOOKUP(L214,'SA - VM Costs (USD)'!B:I,7,FALSE)</f>
        <v>122.64</v>
      </c>
      <c r="G214" t="s">
        <v>719</v>
      </c>
      <c r="H214" t="s">
        <v>27</v>
      </c>
      <c r="I214" t="s">
        <v>15</v>
      </c>
      <c r="J214" t="s">
        <v>854</v>
      </c>
      <c r="K214" t="s">
        <v>855</v>
      </c>
      <c r="L214" t="s">
        <v>856</v>
      </c>
      <c r="M214">
        <v>76.08</v>
      </c>
      <c r="O214">
        <v>0.88</v>
      </c>
      <c r="P214" t="s">
        <v>906</v>
      </c>
      <c r="Q214" t="s">
        <v>858</v>
      </c>
      <c r="R214">
        <v>8</v>
      </c>
      <c r="S214">
        <v>16384</v>
      </c>
      <c r="T214">
        <v>1</v>
      </c>
      <c r="U214">
        <v>0</v>
      </c>
      <c r="V214">
        <v>0</v>
      </c>
      <c r="W214" t="s">
        <v>21</v>
      </c>
      <c r="X214" t="s">
        <v>343</v>
      </c>
      <c r="Y214" t="s">
        <v>21</v>
      </c>
      <c r="Z214">
        <v>0</v>
      </c>
      <c r="AA214">
        <v>0</v>
      </c>
      <c r="AB214">
        <v>0</v>
      </c>
      <c r="AC214">
        <v>0</v>
      </c>
      <c r="AD214">
        <v>1</v>
      </c>
      <c r="AE214" t="s">
        <v>1284</v>
      </c>
      <c r="AF214" t="s">
        <v>1285</v>
      </c>
      <c r="AG214">
        <v>0</v>
      </c>
      <c r="AH214">
        <v>0</v>
      </c>
      <c r="AI214" t="s">
        <v>861</v>
      </c>
    </row>
    <row r="215" spans="2:35" x14ac:dyDescent="0.35">
      <c r="B215" t="str">
        <f>IFERROR(IF(VLOOKUP(G215,'Werners Midrand List'!B:B,1,FALSE)&lt;&gt;"#N/A","Yes","No"),"No")</f>
        <v>No</v>
      </c>
      <c r="C215" t="str">
        <f>IFERROR(IF(VLOOKUP(G215,'Previous Quote - Before Migrate'!C:C,1,FALSE)&lt;&gt;"#N/A","Yes","No"),"No")</f>
        <v>No</v>
      </c>
      <c r="E215" t="str">
        <f t="shared" si="3"/>
        <v>No</v>
      </c>
      <c r="F215" s="19">
        <f>VLOOKUP(L215,'SA - VM Costs (USD)'!B:I,7,FALSE)</f>
        <v>245.28</v>
      </c>
      <c r="G215" t="s">
        <v>721</v>
      </c>
      <c r="H215" t="s">
        <v>27</v>
      </c>
      <c r="I215" t="s">
        <v>15</v>
      </c>
      <c r="J215" t="s">
        <v>854</v>
      </c>
      <c r="K215" t="s">
        <v>855</v>
      </c>
      <c r="L215" t="s">
        <v>928</v>
      </c>
      <c r="M215">
        <v>152.08000000000001</v>
      </c>
      <c r="O215">
        <v>0.88</v>
      </c>
      <c r="P215" t="s">
        <v>857</v>
      </c>
      <c r="Q215" t="s">
        <v>863</v>
      </c>
      <c r="R215">
        <v>6</v>
      </c>
      <c r="S215">
        <v>24576</v>
      </c>
      <c r="T215">
        <v>21.17</v>
      </c>
      <c r="U215">
        <v>0</v>
      </c>
      <c r="V215">
        <v>0</v>
      </c>
      <c r="W215" t="s">
        <v>21</v>
      </c>
      <c r="X215" t="s">
        <v>343</v>
      </c>
      <c r="Y215" t="s">
        <v>21</v>
      </c>
      <c r="Z215">
        <v>117</v>
      </c>
      <c r="AA215">
        <v>3</v>
      </c>
      <c r="AB215">
        <v>0.83</v>
      </c>
      <c r="AC215">
        <v>7.0000000000000007E-2</v>
      </c>
      <c r="AD215">
        <v>1</v>
      </c>
      <c r="AE215" t="s">
        <v>1286</v>
      </c>
      <c r="AF215" t="s">
        <v>1287</v>
      </c>
      <c r="AG215">
        <v>7.0000000000000007E-2</v>
      </c>
      <c r="AH215">
        <v>0.15</v>
      </c>
      <c r="AI215" t="s">
        <v>861</v>
      </c>
    </row>
    <row r="216" spans="2:35" x14ac:dyDescent="0.35">
      <c r="B216" t="str">
        <f>IFERROR(IF(VLOOKUP(G216,'Werners Midrand List'!B:B,1,FALSE)&lt;&gt;"#N/A","Yes","No"),"No")</f>
        <v>No</v>
      </c>
      <c r="C216" t="str">
        <f>IFERROR(IF(VLOOKUP(G216,'Previous Quote - Before Migrate'!C:C,1,FALSE)&lt;&gt;"#N/A","Yes","No"),"No")</f>
        <v>No</v>
      </c>
      <c r="E216" t="str">
        <f t="shared" si="3"/>
        <v>No</v>
      </c>
      <c r="F216" s="19">
        <f>VLOOKUP(L216,'SA - VM Costs (USD)'!B:I,7,FALSE)</f>
        <v>166.44</v>
      </c>
      <c r="G216" t="s">
        <v>726</v>
      </c>
      <c r="H216" t="s">
        <v>27</v>
      </c>
      <c r="I216" t="s">
        <v>15</v>
      </c>
      <c r="J216" t="s">
        <v>854</v>
      </c>
      <c r="K216" t="s">
        <v>855</v>
      </c>
      <c r="L216" t="s">
        <v>901</v>
      </c>
      <c r="M216">
        <v>97.83</v>
      </c>
      <c r="O216">
        <v>0.88</v>
      </c>
      <c r="P216" t="s">
        <v>911</v>
      </c>
      <c r="Q216" t="s">
        <v>863</v>
      </c>
      <c r="R216">
        <v>4</v>
      </c>
      <c r="S216">
        <v>8064</v>
      </c>
      <c r="T216">
        <v>0</v>
      </c>
      <c r="U216">
        <v>0</v>
      </c>
      <c r="V216">
        <v>0</v>
      </c>
      <c r="W216" t="s">
        <v>21</v>
      </c>
      <c r="X216" t="s">
        <v>343</v>
      </c>
      <c r="Y216" t="s">
        <v>21</v>
      </c>
      <c r="Z216">
        <v>0</v>
      </c>
      <c r="AA216">
        <v>0</v>
      </c>
      <c r="AB216">
        <v>0</v>
      </c>
      <c r="AC216">
        <v>0</v>
      </c>
      <c r="AD216">
        <v>1</v>
      </c>
      <c r="AE216" t="s">
        <v>1288</v>
      </c>
      <c r="AF216" t="s">
        <v>1289</v>
      </c>
      <c r="AG216">
        <v>0.01</v>
      </c>
      <c r="AH216">
        <v>0</v>
      </c>
      <c r="AI216" t="s">
        <v>861</v>
      </c>
    </row>
    <row r="217" spans="2:35" x14ac:dyDescent="0.35">
      <c r="B217" t="str">
        <f>IFERROR(IF(VLOOKUP(G217,'Werners Midrand List'!B:B,1,FALSE)&lt;&gt;"#N/A","Yes","No"),"No")</f>
        <v>No</v>
      </c>
      <c r="C217" t="str">
        <f>IFERROR(IF(VLOOKUP(G217,'Previous Quote - Before Migrate'!C:C,1,FALSE)&lt;&gt;"#N/A","Yes","No"),"No")</f>
        <v>No</v>
      </c>
      <c r="D217" t="s">
        <v>1712</v>
      </c>
      <c r="E217" t="str">
        <f t="shared" si="3"/>
        <v>No</v>
      </c>
      <c r="F217" s="19">
        <f>VLOOKUP(L217,'SA - VM Costs (USD)'!B:I,7,FALSE)</f>
        <v>83.22</v>
      </c>
      <c r="G217" t="s">
        <v>729</v>
      </c>
      <c r="H217" t="s">
        <v>27</v>
      </c>
      <c r="I217" t="s">
        <v>15</v>
      </c>
      <c r="J217" t="s">
        <v>854</v>
      </c>
      <c r="K217" t="s">
        <v>855</v>
      </c>
      <c r="L217" t="s">
        <v>869</v>
      </c>
      <c r="M217">
        <v>48.92</v>
      </c>
      <c r="N217">
        <f>VLOOKUP(L217,'SA - VM Costs (USD)'!B:J,8,FALSE)</f>
        <v>48.917299999999997</v>
      </c>
      <c r="O217">
        <v>7.89</v>
      </c>
      <c r="P217" t="s">
        <v>857</v>
      </c>
      <c r="Q217" t="s">
        <v>858</v>
      </c>
      <c r="R217">
        <v>1</v>
      </c>
      <c r="S217">
        <v>4096</v>
      </c>
      <c r="T217">
        <v>0</v>
      </c>
      <c r="U217">
        <v>0</v>
      </c>
      <c r="V217">
        <v>127</v>
      </c>
      <c r="W217" t="s">
        <v>88</v>
      </c>
      <c r="X217" t="s">
        <v>21</v>
      </c>
      <c r="Y217" t="s">
        <v>21</v>
      </c>
      <c r="Z217">
        <v>0</v>
      </c>
      <c r="AA217">
        <v>0</v>
      </c>
      <c r="AB217">
        <v>0</v>
      </c>
      <c r="AC217">
        <v>0</v>
      </c>
      <c r="AD217">
        <v>1</v>
      </c>
      <c r="AE217" t="s">
        <v>1290</v>
      </c>
      <c r="AF217" t="s">
        <v>1291</v>
      </c>
      <c r="AG217">
        <v>0</v>
      </c>
      <c r="AH217">
        <v>0</v>
      </c>
      <c r="AI217" t="s">
        <v>861</v>
      </c>
    </row>
    <row r="218" spans="2:35" x14ac:dyDescent="0.35">
      <c r="B218" t="str">
        <f>IFERROR(IF(VLOOKUP(G218,'Werners Midrand List'!B:B,1,FALSE)&lt;&gt;"#N/A","Yes","No"),"No")</f>
        <v>No</v>
      </c>
      <c r="C218" t="str">
        <f>IFERROR(IF(VLOOKUP(G218,'Previous Quote - Before Migrate'!C:C,1,FALSE)&lt;&gt;"#N/A","Yes","No"),"No")</f>
        <v>No</v>
      </c>
      <c r="E218" t="str">
        <f t="shared" si="3"/>
        <v>No</v>
      </c>
      <c r="F218" s="19">
        <f>VLOOKUP(L218,'SA - VM Costs (USD)'!B:I,7,FALSE)</f>
        <v>122.64</v>
      </c>
      <c r="G218" t="s">
        <v>730</v>
      </c>
      <c r="H218" t="s">
        <v>27</v>
      </c>
      <c r="I218" t="s">
        <v>15</v>
      </c>
      <c r="J218" t="s">
        <v>854</v>
      </c>
      <c r="K218" t="s">
        <v>855</v>
      </c>
      <c r="L218" t="s">
        <v>856</v>
      </c>
      <c r="M218">
        <v>76.08</v>
      </c>
      <c r="O218">
        <v>0.88</v>
      </c>
      <c r="P218" t="s">
        <v>866</v>
      </c>
      <c r="Q218" t="s">
        <v>858</v>
      </c>
      <c r="R218">
        <v>4</v>
      </c>
      <c r="S218">
        <v>10240</v>
      </c>
      <c r="T218">
        <v>1.5</v>
      </c>
      <c r="U218">
        <v>0</v>
      </c>
      <c r="V218">
        <v>0</v>
      </c>
      <c r="W218" t="s">
        <v>21</v>
      </c>
      <c r="X218" t="s">
        <v>343</v>
      </c>
      <c r="Y218" t="s">
        <v>21</v>
      </c>
      <c r="Z218">
        <v>0</v>
      </c>
      <c r="AA218">
        <v>0</v>
      </c>
      <c r="AB218">
        <v>0</v>
      </c>
      <c r="AC218">
        <v>0</v>
      </c>
      <c r="AD218">
        <v>1</v>
      </c>
      <c r="AE218" t="s">
        <v>1292</v>
      </c>
      <c r="AF218" t="s">
        <v>1293</v>
      </c>
      <c r="AG218">
        <v>0.02</v>
      </c>
      <c r="AH218">
        <v>0.01</v>
      </c>
      <c r="AI218" t="s">
        <v>861</v>
      </c>
    </row>
    <row r="219" spans="2:35" x14ac:dyDescent="0.35">
      <c r="B219" t="str">
        <f>IFERROR(IF(VLOOKUP(G219,'Werners Midrand List'!B:B,1,FALSE)&lt;&gt;"#N/A","Yes","No"),"No")</f>
        <v>No</v>
      </c>
      <c r="C219" t="str">
        <f>IFERROR(IF(VLOOKUP(G219,'Previous Quote - Before Migrate'!C:C,1,FALSE)&lt;&gt;"#N/A","Yes","No"),"No")</f>
        <v>No</v>
      </c>
      <c r="E219" t="str">
        <f t="shared" si="3"/>
        <v>No</v>
      </c>
      <c r="F219" s="19">
        <f>VLOOKUP(L219,'SA - VM Costs (USD)'!B:I,7,FALSE)</f>
        <v>55.991</v>
      </c>
      <c r="G219" t="s">
        <v>732</v>
      </c>
      <c r="H219" t="s">
        <v>27</v>
      </c>
      <c r="I219" t="s">
        <v>890</v>
      </c>
      <c r="J219" t="s">
        <v>914</v>
      </c>
      <c r="K219" t="s">
        <v>855</v>
      </c>
      <c r="L219" t="s">
        <v>932</v>
      </c>
      <c r="M219">
        <v>30.17</v>
      </c>
      <c r="O219">
        <v>0.44</v>
      </c>
      <c r="P219" t="s">
        <v>27</v>
      </c>
      <c r="Q219" t="s">
        <v>858</v>
      </c>
      <c r="R219">
        <v>1</v>
      </c>
      <c r="S219">
        <v>2048</v>
      </c>
      <c r="T219">
        <v>0</v>
      </c>
      <c r="U219">
        <v>0</v>
      </c>
      <c r="V219">
        <v>0</v>
      </c>
      <c r="W219" t="s">
        <v>21</v>
      </c>
      <c r="X219" t="s">
        <v>88</v>
      </c>
      <c r="Y219" t="s">
        <v>21</v>
      </c>
      <c r="Z219">
        <v>0</v>
      </c>
      <c r="AA219">
        <v>0</v>
      </c>
      <c r="AB219">
        <v>0</v>
      </c>
      <c r="AC219">
        <v>0</v>
      </c>
      <c r="AD219">
        <v>1</v>
      </c>
      <c r="AE219" t="s">
        <v>916</v>
      </c>
      <c r="AF219" t="s">
        <v>1294</v>
      </c>
      <c r="AG219">
        <v>0.01</v>
      </c>
      <c r="AH219">
        <v>0</v>
      </c>
      <c r="AI219" t="s">
        <v>861</v>
      </c>
    </row>
    <row r="220" spans="2:35" x14ac:dyDescent="0.35">
      <c r="B220" t="str">
        <f>IFERROR(IF(VLOOKUP(G220,'Werners Midrand List'!B:B,1,FALSE)&lt;&gt;"#N/A","Yes","No"),"No")</f>
        <v>No</v>
      </c>
      <c r="C220" t="str">
        <f>IFERROR(IF(VLOOKUP(G220,'Previous Quote - Before Migrate'!C:C,1,FALSE)&lt;&gt;"#N/A","Yes","No"),"No")</f>
        <v>No</v>
      </c>
      <c r="E220" t="str">
        <f t="shared" si="3"/>
        <v>No</v>
      </c>
      <c r="F220" s="19">
        <f>VLOOKUP(L220,'SA - VM Costs (USD)'!B:I,7,FALSE)</f>
        <v>92.71</v>
      </c>
      <c r="G220" t="s">
        <v>733</v>
      </c>
      <c r="H220" t="s">
        <v>27</v>
      </c>
      <c r="I220" t="s">
        <v>890</v>
      </c>
      <c r="J220" t="s">
        <v>914</v>
      </c>
      <c r="K220" t="s">
        <v>855</v>
      </c>
      <c r="L220" t="s">
        <v>877</v>
      </c>
      <c r="M220">
        <v>53</v>
      </c>
      <c r="O220">
        <v>0.44</v>
      </c>
      <c r="P220" t="s">
        <v>27</v>
      </c>
      <c r="Q220" t="s">
        <v>863</v>
      </c>
      <c r="R220">
        <v>1</v>
      </c>
      <c r="S220">
        <v>6144</v>
      </c>
      <c r="T220">
        <v>0</v>
      </c>
      <c r="U220">
        <v>0</v>
      </c>
      <c r="V220">
        <v>0</v>
      </c>
      <c r="W220" t="s">
        <v>21</v>
      </c>
      <c r="X220" t="s">
        <v>88</v>
      </c>
      <c r="Y220" t="s">
        <v>21</v>
      </c>
      <c r="Z220">
        <v>0</v>
      </c>
      <c r="AA220">
        <v>0</v>
      </c>
      <c r="AB220">
        <v>0</v>
      </c>
      <c r="AC220">
        <v>0</v>
      </c>
      <c r="AD220">
        <v>1</v>
      </c>
      <c r="AE220" t="s">
        <v>916</v>
      </c>
      <c r="AF220" t="s">
        <v>1295</v>
      </c>
      <c r="AG220">
        <v>0.01</v>
      </c>
      <c r="AH220">
        <v>0</v>
      </c>
      <c r="AI220" t="s">
        <v>861</v>
      </c>
    </row>
    <row r="221" spans="2:35" x14ac:dyDescent="0.35">
      <c r="B221" t="str">
        <f>IFERROR(IF(VLOOKUP(G221,'Werners Midrand List'!B:B,1,FALSE)&lt;&gt;"#N/A","Yes","No"),"No")</f>
        <v>No</v>
      </c>
      <c r="C221" t="str">
        <f>IFERROR(IF(VLOOKUP(G221,'Previous Quote - Before Migrate'!C:C,1,FALSE)&lt;&gt;"#N/A","Yes","No"),"No")</f>
        <v>No</v>
      </c>
      <c r="E221" t="str">
        <f t="shared" si="3"/>
        <v>No</v>
      </c>
      <c r="F221" s="19">
        <f>VLOOKUP(L221,'SA - VM Costs (USD)'!B:I,7,FALSE)</f>
        <v>332.88</v>
      </c>
      <c r="G221" t="s">
        <v>735</v>
      </c>
      <c r="H221" t="s">
        <v>27</v>
      </c>
      <c r="I221" t="s">
        <v>15</v>
      </c>
      <c r="J221" t="s">
        <v>854</v>
      </c>
      <c r="K221" t="s">
        <v>855</v>
      </c>
      <c r="L221" t="s">
        <v>945</v>
      </c>
      <c r="M221">
        <v>195.5</v>
      </c>
      <c r="O221">
        <v>0.88</v>
      </c>
      <c r="P221" t="s">
        <v>866</v>
      </c>
      <c r="Q221" t="s">
        <v>858</v>
      </c>
      <c r="R221">
        <v>8</v>
      </c>
      <c r="S221">
        <v>12288</v>
      </c>
      <c r="T221">
        <v>0</v>
      </c>
      <c r="U221">
        <v>0</v>
      </c>
      <c r="V221">
        <v>0</v>
      </c>
      <c r="W221" t="s">
        <v>21</v>
      </c>
      <c r="X221" t="s">
        <v>343</v>
      </c>
      <c r="Y221" t="s">
        <v>21</v>
      </c>
      <c r="Z221">
        <v>0</v>
      </c>
      <c r="AA221">
        <v>0</v>
      </c>
      <c r="AB221">
        <v>0</v>
      </c>
      <c r="AC221">
        <v>0</v>
      </c>
      <c r="AD221">
        <v>1</v>
      </c>
      <c r="AE221" t="s">
        <v>1296</v>
      </c>
      <c r="AF221" t="s">
        <v>1297</v>
      </c>
      <c r="AG221">
        <v>0.01</v>
      </c>
      <c r="AH221">
        <v>0</v>
      </c>
      <c r="AI221" t="s">
        <v>861</v>
      </c>
    </row>
    <row r="222" spans="2:35" x14ac:dyDescent="0.35">
      <c r="B222" t="str">
        <f>IFERROR(IF(VLOOKUP(G222,'Werners Midrand List'!B:B,1,FALSE)&lt;&gt;"#N/A","Yes","No"),"No")</f>
        <v>No</v>
      </c>
      <c r="C222" t="str">
        <f>IFERROR(IF(VLOOKUP(G222,'Previous Quote - Before Migrate'!C:C,1,FALSE)&lt;&gt;"#N/A","Yes","No"),"No")</f>
        <v>No</v>
      </c>
      <c r="E222" t="str">
        <f t="shared" si="3"/>
        <v>No</v>
      </c>
      <c r="F222" s="19">
        <f>VLOOKUP(L222,'SA - VM Costs (USD)'!B:I,7,FALSE)</f>
        <v>185.42</v>
      </c>
      <c r="G222" t="s">
        <v>737</v>
      </c>
      <c r="H222" t="s">
        <v>27</v>
      </c>
      <c r="I222" t="s">
        <v>15</v>
      </c>
      <c r="J222" t="s">
        <v>854</v>
      </c>
      <c r="K222" t="s">
        <v>855</v>
      </c>
      <c r="L222" t="s">
        <v>921</v>
      </c>
      <c r="M222">
        <v>106.17</v>
      </c>
      <c r="O222">
        <v>0.88</v>
      </c>
      <c r="P222" t="s">
        <v>857</v>
      </c>
      <c r="Q222" t="s">
        <v>858</v>
      </c>
      <c r="R222">
        <v>4</v>
      </c>
      <c r="S222">
        <v>16384</v>
      </c>
      <c r="T222">
        <v>0</v>
      </c>
      <c r="U222">
        <v>0</v>
      </c>
      <c r="V222">
        <v>0</v>
      </c>
      <c r="W222" t="s">
        <v>21</v>
      </c>
      <c r="X222" t="s">
        <v>343</v>
      </c>
      <c r="Y222" t="s">
        <v>21</v>
      </c>
      <c r="Z222">
        <v>0</v>
      </c>
      <c r="AA222">
        <v>7</v>
      </c>
      <c r="AB222">
        <v>0</v>
      </c>
      <c r="AC222">
        <v>0.05</v>
      </c>
      <c r="AD222">
        <v>1</v>
      </c>
      <c r="AE222" t="s">
        <v>1298</v>
      </c>
      <c r="AF222" t="s">
        <v>1299</v>
      </c>
      <c r="AG222">
        <v>0.01</v>
      </c>
      <c r="AH222">
        <v>0</v>
      </c>
      <c r="AI222" t="s">
        <v>861</v>
      </c>
    </row>
    <row r="223" spans="2:35" x14ac:dyDescent="0.35">
      <c r="B223" t="str">
        <f>IFERROR(IF(VLOOKUP(G223,'Werners Midrand List'!B:B,1,FALSE)&lt;&gt;"#N/A","Yes","No"),"No")</f>
        <v>No</v>
      </c>
      <c r="C223" t="str">
        <f>IFERROR(IF(VLOOKUP(G223,'Previous Quote - Before Migrate'!C:C,1,FALSE)&lt;&gt;"#N/A","Yes","No"),"No")</f>
        <v>No</v>
      </c>
      <c r="E223" t="str">
        <f t="shared" si="3"/>
        <v>No</v>
      </c>
      <c r="F223" s="19">
        <f>VLOOKUP(L223,'SA - VM Costs (USD)'!B:I,7,FALSE)</f>
        <v>166.44</v>
      </c>
      <c r="G223" t="s">
        <v>739</v>
      </c>
      <c r="H223" t="s">
        <v>27</v>
      </c>
      <c r="I223" t="s">
        <v>15</v>
      </c>
      <c r="J223" t="s">
        <v>854</v>
      </c>
      <c r="K223" t="s">
        <v>855</v>
      </c>
      <c r="L223" t="s">
        <v>901</v>
      </c>
      <c r="M223">
        <v>97.83</v>
      </c>
      <c r="O223">
        <v>0.88</v>
      </c>
      <c r="P223" t="s">
        <v>857</v>
      </c>
      <c r="Q223" t="s">
        <v>858</v>
      </c>
      <c r="R223">
        <v>4</v>
      </c>
      <c r="S223">
        <v>4096</v>
      </c>
      <c r="T223">
        <v>0</v>
      </c>
      <c r="U223">
        <v>0</v>
      </c>
      <c r="V223">
        <v>0</v>
      </c>
      <c r="W223" t="s">
        <v>21</v>
      </c>
      <c r="X223" t="s">
        <v>343</v>
      </c>
      <c r="Y223" t="s">
        <v>21</v>
      </c>
      <c r="Z223">
        <v>0</v>
      </c>
      <c r="AA223">
        <v>7</v>
      </c>
      <c r="AB223">
        <v>0</v>
      </c>
      <c r="AC223">
        <v>0.05</v>
      </c>
      <c r="AD223">
        <v>1</v>
      </c>
      <c r="AE223" t="s">
        <v>1300</v>
      </c>
      <c r="AF223" t="s">
        <v>1301</v>
      </c>
      <c r="AG223">
        <v>0</v>
      </c>
      <c r="AH223">
        <v>0</v>
      </c>
      <c r="AI223" t="s">
        <v>861</v>
      </c>
    </row>
    <row r="224" spans="2:35" x14ac:dyDescent="0.35">
      <c r="B224" t="str">
        <f>IFERROR(IF(VLOOKUP(G224,'Werners Midrand List'!B:B,1,FALSE)&lt;&gt;"#N/A","Yes","No"),"No")</f>
        <v>No</v>
      </c>
      <c r="C224" t="str">
        <f>IFERROR(IF(VLOOKUP(G224,'Previous Quote - Before Migrate'!C:C,1,FALSE)&lt;&gt;"#N/A","Yes","No"),"No")</f>
        <v>No</v>
      </c>
      <c r="E224" t="str">
        <f t="shared" si="3"/>
        <v>No</v>
      </c>
      <c r="F224" s="19">
        <f>VLOOKUP(L224,'SA - VM Costs (USD)'!B:I,7,FALSE)</f>
        <v>665.03</v>
      </c>
      <c r="G224" t="s">
        <v>741</v>
      </c>
      <c r="H224" t="s">
        <v>27</v>
      </c>
      <c r="I224" t="s">
        <v>15</v>
      </c>
      <c r="J224" t="s">
        <v>854</v>
      </c>
      <c r="K224" t="s">
        <v>855</v>
      </c>
      <c r="L224" t="s">
        <v>980</v>
      </c>
      <c r="M224">
        <v>391.17</v>
      </c>
      <c r="O224">
        <v>0.44</v>
      </c>
      <c r="P224" t="s">
        <v>906</v>
      </c>
      <c r="Q224" t="s">
        <v>858</v>
      </c>
      <c r="R224">
        <v>16</v>
      </c>
      <c r="S224">
        <v>28672</v>
      </c>
      <c r="T224">
        <v>0</v>
      </c>
      <c r="U224">
        <v>0</v>
      </c>
      <c r="V224">
        <v>0</v>
      </c>
      <c r="W224" t="s">
        <v>21</v>
      </c>
      <c r="X224" t="s">
        <v>88</v>
      </c>
      <c r="Y224" t="s">
        <v>21</v>
      </c>
      <c r="Z224">
        <v>0</v>
      </c>
      <c r="AA224">
        <v>0</v>
      </c>
      <c r="AB224">
        <v>0</v>
      </c>
      <c r="AC224">
        <v>0</v>
      </c>
      <c r="AD224">
        <v>1</v>
      </c>
      <c r="AE224" t="s">
        <v>1302</v>
      </c>
      <c r="AF224" t="s">
        <v>1303</v>
      </c>
      <c r="AG224">
        <v>0</v>
      </c>
      <c r="AH224">
        <v>0</v>
      </c>
      <c r="AI224" t="s">
        <v>861</v>
      </c>
    </row>
    <row r="225" spans="2:35" x14ac:dyDescent="0.35">
      <c r="B225" t="str">
        <f>IFERROR(IF(VLOOKUP(G225,'Werners Midrand List'!B:B,1,FALSE)&lt;&gt;"#N/A","Yes","No"),"No")</f>
        <v>No</v>
      </c>
      <c r="C225" t="str">
        <f>IFERROR(IF(VLOOKUP(G225,'Previous Quote - Before Migrate'!C:C,1,FALSE)&lt;&gt;"#N/A","Yes","No"),"No")</f>
        <v>No</v>
      </c>
      <c r="E225" t="str">
        <f t="shared" si="3"/>
        <v>No</v>
      </c>
      <c r="F225" s="19">
        <f>VLOOKUP(L225,'SA - VM Costs (USD)'!B:I,7,FALSE)</f>
        <v>166.44</v>
      </c>
      <c r="G225" t="s">
        <v>85</v>
      </c>
      <c r="H225" t="s">
        <v>27</v>
      </c>
      <c r="I225" t="s">
        <v>890</v>
      </c>
      <c r="J225" t="s">
        <v>914</v>
      </c>
      <c r="K225" t="s">
        <v>915</v>
      </c>
      <c r="L225" t="s">
        <v>901</v>
      </c>
      <c r="M225">
        <v>97.83</v>
      </c>
      <c r="O225">
        <v>0.44</v>
      </c>
      <c r="P225" t="s">
        <v>27</v>
      </c>
      <c r="Q225" t="s">
        <v>858</v>
      </c>
      <c r="R225">
        <v>4</v>
      </c>
      <c r="S225">
        <v>8192</v>
      </c>
      <c r="T225">
        <v>0</v>
      </c>
      <c r="U225">
        <v>0</v>
      </c>
      <c r="V225">
        <v>0</v>
      </c>
      <c r="W225" t="s">
        <v>21</v>
      </c>
      <c r="X225" t="s">
        <v>88</v>
      </c>
      <c r="Y225" t="s">
        <v>21</v>
      </c>
      <c r="Z225">
        <v>0</v>
      </c>
      <c r="AA225">
        <v>0</v>
      </c>
      <c r="AB225">
        <v>0</v>
      </c>
      <c r="AC225">
        <v>0</v>
      </c>
      <c r="AD225">
        <v>1</v>
      </c>
      <c r="AE225" t="s">
        <v>916</v>
      </c>
      <c r="AF225" t="s">
        <v>1304</v>
      </c>
      <c r="AG225">
        <v>0</v>
      </c>
      <c r="AH225">
        <v>0</v>
      </c>
      <c r="AI225" t="s">
        <v>861</v>
      </c>
    </row>
    <row r="226" spans="2:35" x14ac:dyDescent="0.35">
      <c r="B226" t="str">
        <f>IFERROR(IF(VLOOKUP(G226,'Werners Midrand List'!B:B,1,FALSE)&lt;&gt;"#N/A","Yes","No"),"No")</f>
        <v>No</v>
      </c>
      <c r="C226" t="str">
        <f>IFERROR(IF(VLOOKUP(G226,'Previous Quote - Before Migrate'!C:C,1,FALSE)&lt;&gt;"#N/A","Yes","No"),"No")</f>
        <v>No</v>
      </c>
      <c r="E226" t="str">
        <f t="shared" si="3"/>
        <v>No</v>
      </c>
      <c r="F226" s="19">
        <f>VLOOKUP(L226,'SA - VM Costs (USD)'!B:I,7,FALSE)</f>
        <v>332.88</v>
      </c>
      <c r="G226" t="s">
        <v>742</v>
      </c>
      <c r="H226" t="s">
        <v>27</v>
      </c>
      <c r="I226" t="s">
        <v>890</v>
      </c>
      <c r="J226" t="s">
        <v>914</v>
      </c>
      <c r="K226" t="s">
        <v>855</v>
      </c>
      <c r="L226" t="s">
        <v>945</v>
      </c>
      <c r="M226">
        <v>195.5</v>
      </c>
      <c r="O226">
        <v>0.44</v>
      </c>
      <c r="P226" t="s">
        <v>27</v>
      </c>
      <c r="Q226" t="s">
        <v>863</v>
      </c>
      <c r="R226">
        <v>8</v>
      </c>
      <c r="S226">
        <v>10240</v>
      </c>
      <c r="T226">
        <v>0</v>
      </c>
      <c r="U226">
        <v>0</v>
      </c>
      <c r="V226">
        <v>0</v>
      </c>
      <c r="W226" t="s">
        <v>21</v>
      </c>
      <c r="X226" t="s">
        <v>88</v>
      </c>
      <c r="Y226" t="s">
        <v>21</v>
      </c>
      <c r="Z226">
        <v>0</v>
      </c>
      <c r="AA226">
        <v>0</v>
      </c>
      <c r="AB226">
        <v>0</v>
      </c>
      <c r="AC226">
        <v>0</v>
      </c>
      <c r="AD226">
        <v>4</v>
      </c>
      <c r="AE226" t="s">
        <v>1305</v>
      </c>
      <c r="AF226" t="s">
        <v>1306</v>
      </c>
      <c r="AG226">
        <v>0.02</v>
      </c>
      <c r="AH226">
        <v>0.01</v>
      </c>
      <c r="AI226" t="s">
        <v>861</v>
      </c>
    </row>
    <row r="227" spans="2:35" x14ac:dyDescent="0.35">
      <c r="B227" t="str">
        <f>IFERROR(IF(VLOOKUP(G227,'Werners Midrand List'!B:B,1,FALSE)&lt;&gt;"#N/A","Yes","No"),"No")</f>
        <v>No</v>
      </c>
      <c r="C227" t="str">
        <f>IFERROR(IF(VLOOKUP(G227,'Previous Quote - Before Migrate'!C:C,1,FALSE)&lt;&gt;"#N/A","Yes","No"),"No")</f>
        <v>No</v>
      </c>
      <c r="E227" t="str">
        <f t="shared" si="3"/>
        <v>No</v>
      </c>
      <c r="F227" s="19">
        <f>VLOOKUP(L227,'SA - VM Costs (USD)'!B:I,7,FALSE)</f>
        <v>665.03</v>
      </c>
      <c r="G227" t="s">
        <v>90</v>
      </c>
      <c r="H227" t="s">
        <v>27</v>
      </c>
      <c r="I227" t="s">
        <v>890</v>
      </c>
      <c r="J227" t="s">
        <v>914</v>
      </c>
      <c r="K227" t="s">
        <v>915</v>
      </c>
      <c r="L227" t="s">
        <v>980</v>
      </c>
      <c r="M227">
        <v>391.17</v>
      </c>
      <c r="O227">
        <v>15.18</v>
      </c>
      <c r="P227" t="s">
        <v>27</v>
      </c>
      <c r="Q227" t="s">
        <v>858</v>
      </c>
      <c r="R227">
        <v>16</v>
      </c>
      <c r="S227">
        <v>16384</v>
      </c>
      <c r="T227">
        <v>0</v>
      </c>
      <c r="U227">
        <v>0</v>
      </c>
      <c r="V227">
        <v>150</v>
      </c>
      <c r="W227" t="s">
        <v>88</v>
      </c>
      <c r="X227" t="s">
        <v>21</v>
      </c>
      <c r="Y227" t="s">
        <v>21</v>
      </c>
      <c r="Z227">
        <v>0</v>
      </c>
      <c r="AA227">
        <v>0</v>
      </c>
      <c r="AB227">
        <v>0</v>
      </c>
      <c r="AC227">
        <v>0</v>
      </c>
      <c r="AD227">
        <v>1</v>
      </c>
      <c r="AE227" t="s">
        <v>916</v>
      </c>
      <c r="AF227" t="s">
        <v>900</v>
      </c>
      <c r="AG227">
        <v>0</v>
      </c>
      <c r="AH227">
        <v>0</v>
      </c>
      <c r="AI227" t="s">
        <v>861</v>
      </c>
    </row>
    <row r="228" spans="2:35" x14ac:dyDescent="0.35">
      <c r="B228" t="str">
        <f>IFERROR(IF(VLOOKUP(G228,'Werners Midrand List'!B:B,1,FALSE)&lt;&gt;"#N/A","Yes","No"),"No")</f>
        <v>No</v>
      </c>
      <c r="C228" t="str">
        <f>IFERROR(IF(VLOOKUP(G228,'Previous Quote - Before Migrate'!C:C,1,FALSE)&lt;&gt;"#N/A","Yes","No"),"No")</f>
        <v>No</v>
      </c>
      <c r="E228" t="str">
        <f t="shared" si="3"/>
        <v>No</v>
      </c>
      <c r="F228" s="19">
        <f>VLOOKUP(L228,'SA - VM Costs (USD)'!B:I,7,FALSE)</f>
        <v>122.64</v>
      </c>
      <c r="G228" t="s">
        <v>744</v>
      </c>
      <c r="H228" t="s">
        <v>27</v>
      </c>
      <c r="I228" t="s">
        <v>15</v>
      </c>
      <c r="J228" t="s">
        <v>854</v>
      </c>
      <c r="K228" t="s">
        <v>855</v>
      </c>
      <c r="L228" t="s">
        <v>856</v>
      </c>
      <c r="M228">
        <v>76.08</v>
      </c>
      <c r="O228">
        <v>0.88</v>
      </c>
      <c r="P228" t="s">
        <v>857</v>
      </c>
      <c r="Q228" t="s">
        <v>858</v>
      </c>
      <c r="R228">
        <v>2</v>
      </c>
      <c r="S228">
        <v>16384</v>
      </c>
      <c r="T228">
        <v>9.5</v>
      </c>
      <c r="U228">
        <v>0</v>
      </c>
      <c r="V228">
        <v>0</v>
      </c>
      <c r="W228" t="s">
        <v>21</v>
      </c>
      <c r="X228" t="s">
        <v>343</v>
      </c>
      <c r="Y228" t="s">
        <v>21</v>
      </c>
      <c r="Z228">
        <v>0</v>
      </c>
      <c r="AA228">
        <v>0</v>
      </c>
      <c r="AB228">
        <v>0</v>
      </c>
      <c r="AC228">
        <v>0</v>
      </c>
      <c r="AD228">
        <v>1</v>
      </c>
      <c r="AE228" t="s">
        <v>1307</v>
      </c>
      <c r="AF228" t="s">
        <v>1308</v>
      </c>
      <c r="AG228">
        <v>0</v>
      </c>
      <c r="AH228">
        <v>0</v>
      </c>
      <c r="AI228" t="s">
        <v>861</v>
      </c>
    </row>
    <row r="229" spans="2:35" x14ac:dyDescent="0.35">
      <c r="B229" t="str">
        <f>IFERROR(IF(VLOOKUP(G229,'Werners Midrand List'!B:B,1,FALSE)&lt;&gt;"#N/A","Yes","No"),"No")</f>
        <v>No</v>
      </c>
      <c r="C229" t="str">
        <f>IFERROR(IF(VLOOKUP(G229,'Previous Quote - Before Migrate'!C:C,1,FALSE)&lt;&gt;"#N/A","Yes","No"),"No")</f>
        <v>No</v>
      </c>
      <c r="E229" t="str">
        <f t="shared" si="3"/>
        <v>No</v>
      </c>
      <c r="F229" s="19">
        <f>VLOOKUP(L229,'SA - VM Costs (USD)'!B:I,7,FALSE)</f>
        <v>122.64</v>
      </c>
      <c r="G229" t="s">
        <v>746</v>
      </c>
      <c r="H229" t="s">
        <v>27</v>
      </c>
      <c r="I229" t="s">
        <v>15</v>
      </c>
      <c r="J229" t="s">
        <v>854</v>
      </c>
      <c r="K229" t="s">
        <v>855</v>
      </c>
      <c r="L229" t="s">
        <v>856</v>
      </c>
      <c r="M229">
        <v>76.08</v>
      </c>
      <c r="O229">
        <v>0.44</v>
      </c>
      <c r="P229" t="s">
        <v>857</v>
      </c>
      <c r="Q229" t="s">
        <v>858</v>
      </c>
      <c r="R229">
        <v>4</v>
      </c>
      <c r="S229">
        <v>12288</v>
      </c>
      <c r="T229">
        <v>1.25</v>
      </c>
      <c r="U229">
        <v>0</v>
      </c>
      <c r="V229">
        <v>0</v>
      </c>
      <c r="W229" t="s">
        <v>21</v>
      </c>
      <c r="X229" t="s">
        <v>88</v>
      </c>
      <c r="Y229" t="s">
        <v>21</v>
      </c>
      <c r="Z229">
        <v>0</v>
      </c>
      <c r="AA229">
        <v>0</v>
      </c>
      <c r="AB229">
        <v>0</v>
      </c>
      <c r="AC229">
        <v>0</v>
      </c>
      <c r="AD229">
        <v>1</v>
      </c>
      <c r="AE229" t="s">
        <v>1309</v>
      </c>
      <c r="AF229" t="s">
        <v>1310</v>
      </c>
      <c r="AG229">
        <v>0</v>
      </c>
      <c r="AH229">
        <v>0</v>
      </c>
      <c r="AI229" t="s">
        <v>861</v>
      </c>
    </row>
    <row r="230" spans="2:35" x14ac:dyDescent="0.35">
      <c r="B230" t="str">
        <f>IFERROR(IF(VLOOKUP(G230,'Werners Midrand List'!B:B,1,FALSE)&lt;&gt;"#N/A","Yes","No"),"No")</f>
        <v>No</v>
      </c>
      <c r="C230" t="str">
        <f>IFERROR(IF(VLOOKUP(G230,'Previous Quote - Before Migrate'!C:C,1,FALSE)&lt;&gt;"#N/A","Yes","No"),"No")</f>
        <v>No</v>
      </c>
      <c r="E230" t="str">
        <f t="shared" si="3"/>
        <v>No</v>
      </c>
      <c r="F230" s="19">
        <f>VLOOKUP(L230,'SA - VM Costs (USD)'!B:I,7,FALSE)</f>
        <v>332.88</v>
      </c>
      <c r="G230" t="s">
        <v>747</v>
      </c>
      <c r="H230" t="s">
        <v>27</v>
      </c>
      <c r="I230" t="s">
        <v>15</v>
      </c>
      <c r="J230" t="s">
        <v>854</v>
      </c>
      <c r="K230" t="s">
        <v>855</v>
      </c>
      <c r="L230" t="s">
        <v>945</v>
      </c>
      <c r="M230">
        <v>195.5</v>
      </c>
      <c r="O230">
        <v>0.88</v>
      </c>
      <c r="P230" t="s">
        <v>906</v>
      </c>
      <c r="Q230" t="s">
        <v>858</v>
      </c>
      <c r="R230">
        <v>8</v>
      </c>
      <c r="S230">
        <v>16384</v>
      </c>
      <c r="T230">
        <v>0</v>
      </c>
      <c r="U230">
        <v>0</v>
      </c>
      <c r="V230">
        <v>0</v>
      </c>
      <c r="W230" t="s">
        <v>21</v>
      </c>
      <c r="X230" t="s">
        <v>343</v>
      </c>
      <c r="Y230" t="s">
        <v>21</v>
      </c>
      <c r="Z230">
        <v>0</v>
      </c>
      <c r="AA230">
        <v>0</v>
      </c>
      <c r="AB230">
        <v>0</v>
      </c>
      <c r="AC230">
        <v>0</v>
      </c>
      <c r="AD230">
        <v>1</v>
      </c>
      <c r="AE230" t="s">
        <v>1311</v>
      </c>
      <c r="AF230" t="s">
        <v>1312</v>
      </c>
      <c r="AG230">
        <v>0</v>
      </c>
      <c r="AH230">
        <v>0</v>
      </c>
      <c r="AI230" t="s">
        <v>861</v>
      </c>
    </row>
    <row r="231" spans="2:35" x14ac:dyDescent="0.35">
      <c r="B231" t="str">
        <f>IFERROR(IF(VLOOKUP(G231,'Werners Midrand List'!B:B,1,FALSE)&lt;&gt;"#N/A","Yes","No"),"No")</f>
        <v>No</v>
      </c>
      <c r="C231" t="str">
        <f>IFERROR(IF(VLOOKUP(G231,'Previous Quote - Before Migrate'!C:C,1,FALSE)&lt;&gt;"#N/A","Yes","No"),"No")</f>
        <v>No</v>
      </c>
      <c r="E231" t="str">
        <f t="shared" si="3"/>
        <v>No</v>
      </c>
      <c r="F231" s="19">
        <f>VLOOKUP(L231,'SA - VM Costs (USD)'!B:I,7,FALSE)</f>
        <v>83.22</v>
      </c>
      <c r="G231" t="s">
        <v>750</v>
      </c>
      <c r="H231" t="s">
        <v>27</v>
      </c>
      <c r="I231" t="s">
        <v>890</v>
      </c>
      <c r="J231" t="s">
        <v>891</v>
      </c>
      <c r="K231" t="s">
        <v>855</v>
      </c>
      <c r="L231" t="s">
        <v>869</v>
      </c>
      <c r="M231">
        <v>48.92</v>
      </c>
      <c r="O231">
        <v>0.44</v>
      </c>
      <c r="P231" t="s">
        <v>892</v>
      </c>
      <c r="Q231" t="s">
        <v>863</v>
      </c>
      <c r="R231">
        <v>1</v>
      </c>
      <c r="S231">
        <v>4096</v>
      </c>
      <c r="T231">
        <v>39</v>
      </c>
      <c r="U231">
        <v>0</v>
      </c>
      <c r="V231">
        <v>0</v>
      </c>
      <c r="W231" t="s">
        <v>21</v>
      </c>
      <c r="X231" t="s">
        <v>88</v>
      </c>
      <c r="Y231" t="s">
        <v>21</v>
      </c>
      <c r="Z231">
        <v>47</v>
      </c>
      <c r="AA231">
        <v>0</v>
      </c>
      <c r="AB231">
        <v>0.19</v>
      </c>
      <c r="AC231">
        <v>0</v>
      </c>
      <c r="AD231">
        <v>1</v>
      </c>
      <c r="AE231" t="s">
        <v>1313</v>
      </c>
      <c r="AF231" t="s">
        <v>1314</v>
      </c>
      <c r="AG231">
        <v>0</v>
      </c>
      <c r="AH231">
        <v>0</v>
      </c>
      <c r="AI231" t="s">
        <v>861</v>
      </c>
    </row>
    <row r="232" spans="2:35" x14ac:dyDescent="0.35">
      <c r="B232" t="str">
        <f>IFERROR(IF(VLOOKUP(G232,'Werners Midrand List'!B:B,1,FALSE)&lt;&gt;"#N/A","Yes","No"),"No")</f>
        <v>No</v>
      </c>
      <c r="C232" t="str">
        <f>IFERROR(IF(VLOOKUP(G232,'Previous Quote - Before Migrate'!C:C,1,FALSE)&lt;&gt;"#N/A","Yes","No"),"No")</f>
        <v>No</v>
      </c>
      <c r="E232" t="str">
        <f t="shared" si="3"/>
        <v>No</v>
      </c>
      <c r="F232" s="19">
        <f>VLOOKUP(L232,'SA - VM Costs (USD)'!B:I,7,FALSE)</f>
        <v>122.64</v>
      </c>
      <c r="G232" t="s">
        <v>751</v>
      </c>
      <c r="H232" t="s">
        <v>27</v>
      </c>
      <c r="I232" t="s">
        <v>15</v>
      </c>
      <c r="J232" t="s">
        <v>854</v>
      </c>
      <c r="K232" t="s">
        <v>855</v>
      </c>
      <c r="L232" t="s">
        <v>856</v>
      </c>
      <c r="M232">
        <v>76.08</v>
      </c>
      <c r="O232">
        <v>0.88</v>
      </c>
      <c r="P232" t="s">
        <v>866</v>
      </c>
      <c r="Q232" t="s">
        <v>858</v>
      </c>
      <c r="R232">
        <v>6</v>
      </c>
      <c r="S232">
        <v>16384</v>
      </c>
      <c r="T232">
        <v>2.5</v>
      </c>
      <c r="U232">
        <v>0</v>
      </c>
      <c r="V232">
        <v>0</v>
      </c>
      <c r="W232" t="s">
        <v>21</v>
      </c>
      <c r="X232" t="s">
        <v>343</v>
      </c>
      <c r="Y232" t="s">
        <v>21</v>
      </c>
      <c r="Z232">
        <v>0</v>
      </c>
      <c r="AA232">
        <v>0</v>
      </c>
      <c r="AB232">
        <v>0</v>
      </c>
      <c r="AC232">
        <v>0</v>
      </c>
      <c r="AD232">
        <v>1</v>
      </c>
      <c r="AE232" t="s">
        <v>1315</v>
      </c>
      <c r="AF232" t="s">
        <v>1316</v>
      </c>
      <c r="AG232">
        <v>0.01</v>
      </c>
      <c r="AH232">
        <v>0</v>
      </c>
      <c r="AI232" t="s">
        <v>861</v>
      </c>
    </row>
    <row r="233" spans="2:35" x14ac:dyDescent="0.35">
      <c r="B233" t="str">
        <f>IFERROR(IF(VLOOKUP(G233,'Werners Midrand List'!B:B,1,FALSE)&lt;&gt;"#N/A","Yes","No"),"No")</f>
        <v>No</v>
      </c>
      <c r="C233" t="str">
        <f>IFERROR(IF(VLOOKUP(G233,'Previous Quote - Before Migrate'!C:C,1,FALSE)&lt;&gt;"#N/A","Yes","No"),"No")</f>
        <v>No</v>
      </c>
      <c r="E233" t="str">
        <f t="shared" si="3"/>
        <v>No</v>
      </c>
      <c r="F233" s="19">
        <f>VLOOKUP(L233,'SA - VM Costs (USD)'!B:I,7,FALSE)</f>
        <v>122.64</v>
      </c>
      <c r="G233" t="s">
        <v>753</v>
      </c>
      <c r="H233" t="s">
        <v>27</v>
      </c>
      <c r="I233" t="s">
        <v>15</v>
      </c>
      <c r="J233" t="s">
        <v>854</v>
      </c>
      <c r="K233" t="s">
        <v>855</v>
      </c>
      <c r="L233" t="s">
        <v>856</v>
      </c>
      <c r="M233">
        <v>76.08</v>
      </c>
      <c r="O233">
        <v>0.44</v>
      </c>
      <c r="P233" t="s">
        <v>906</v>
      </c>
      <c r="Q233" t="s">
        <v>858</v>
      </c>
      <c r="R233">
        <v>8</v>
      </c>
      <c r="S233">
        <v>12288</v>
      </c>
      <c r="T233">
        <v>0.12</v>
      </c>
      <c r="U233">
        <v>0</v>
      </c>
      <c r="V233">
        <v>0</v>
      </c>
      <c r="W233" t="s">
        <v>21</v>
      </c>
      <c r="X233" t="s">
        <v>88</v>
      </c>
      <c r="Y233" t="s">
        <v>21</v>
      </c>
      <c r="Z233">
        <v>0</v>
      </c>
      <c r="AA233">
        <v>0</v>
      </c>
      <c r="AB233">
        <v>0</v>
      </c>
      <c r="AC233">
        <v>0</v>
      </c>
      <c r="AD233">
        <v>1</v>
      </c>
      <c r="AE233" t="s">
        <v>1317</v>
      </c>
      <c r="AF233" t="s">
        <v>1318</v>
      </c>
      <c r="AG233">
        <v>0</v>
      </c>
      <c r="AH233">
        <v>0</v>
      </c>
      <c r="AI233" t="s">
        <v>861</v>
      </c>
    </row>
    <row r="234" spans="2:35" x14ac:dyDescent="0.35">
      <c r="B234" t="str">
        <f>IFERROR(IF(VLOOKUP(G234,'Werners Midrand List'!B:B,1,FALSE)&lt;&gt;"#N/A","Yes","No"),"No")</f>
        <v>No</v>
      </c>
      <c r="C234" t="str">
        <f>IFERROR(IF(VLOOKUP(G234,'Previous Quote - Before Migrate'!C:C,1,FALSE)&lt;&gt;"#N/A","Yes","No"),"No")</f>
        <v>No</v>
      </c>
      <c r="E234" t="str">
        <f t="shared" si="3"/>
        <v>No</v>
      </c>
      <c r="F234" s="19">
        <f>VLOOKUP(L234,'SA - VM Costs (USD)'!B:I,7,FALSE)</f>
        <v>92.71</v>
      </c>
      <c r="G234" t="s">
        <v>533</v>
      </c>
      <c r="H234" t="s">
        <v>27</v>
      </c>
      <c r="I234" t="s">
        <v>890</v>
      </c>
      <c r="J234" t="s">
        <v>914</v>
      </c>
      <c r="K234" t="s">
        <v>915</v>
      </c>
      <c r="L234" t="s">
        <v>877</v>
      </c>
      <c r="M234">
        <v>53</v>
      </c>
      <c r="O234">
        <v>7.89</v>
      </c>
      <c r="P234" t="s">
        <v>27</v>
      </c>
      <c r="Q234" t="s">
        <v>858</v>
      </c>
      <c r="R234">
        <v>2</v>
      </c>
      <c r="S234">
        <v>8192</v>
      </c>
      <c r="T234">
        <v>0</v>
      </c>
      <c r="U234">
        <v>0</v>
      </c>
      <c r="V234">
        <v>100</v>
      </c>
      <c r="W234" t="s">
        <v>88</v>
      </c>
      <c r="X234" t="s">
        <v>21</v>
      </c>
      <c r="Y234" t="s">
        <v>21</v>
      </c>
      <c r="Z234">
        <v>0</v>
      </c>
      <c r="AA234">
        <v>0</v>
      </c>
      <c r="AB234">
        <v>0</v>
      </c>
      <c r="AC234">
        <v>0</v>
      </c>
      <c r="AD234">
        <v>1</v>
      </c>
      <c r="AE234" t="s">
        <v>916</v>
      </c>
      <c r="AF234" t="s">
        <v>1165</v>
      </c>
      <c r="AG234">
        <v>0</v>
      </c>
      <c r="AH234">
        <v>0</v>
      </c>
      <c r="AI234" t="s">
        <v>861</v>
      </c>
    </row>
    <row r="235" spans="2:35" x14ac:dyDescent="0.35">
      <c r="B235" t="str">
        <f>IFERROR(IF(VLOOKUP(G235,'Werners Midrand List'!B:B,1,FALSE)&lt;&gt;"#N/A","Yes","No"),"No")</f>
        <v>No</v>
      </c>
      <c r="C235" t="str">
        <f>IFERROR(IF(VLOOKUP(G235,'Previous Quote - Before Migrate'!C:C,1,FALSE)&lt;&gt;"#N/A","Yes","No"),"No")</f>
        <v>No</v>
      </c>
      <c r="E235" t="str">
        <f t="shared" si="3"/>
        <v>No</v>
      </c>
      <c r="F235" s="19">
        <f>VLOOKUP(L235,'SA - VM Costs (USD)'!B:I,7,FALSE)</f>
        <v>185.42</v>
      </c>
      <c r="G235" t="s">
        <v>755</v>
      </c>
      <c r="H235" t="s">
        <v>27</v>
      </c>
      <c r="I235" t="s">
        <v>15</v>
      </c>
      <c r="J235" t="s">
        <v>854</v>
      </c>
      <c r="K235" t="s">
        <v>855</v>
      </c>
      <c r="L235" t="s">
        <v>921</v>
      </c>
      <c r="M235">
        <v>106.17</v>
      </c>
      <c r="O235">
        <v>0.88</v>
      </c>
      <c r="P235" t="s">
        <v>866</v>
      </c>
      <c r="Q235" t="s">
        <v>858</v>
      </c>
      <c r="R235">
        <v>4</v>
      </c>
      <c r="S235">
        <v>10240</v>
      </c>
      <c r="T235">
        <v>0</v>
      </c>
      <c r="U235">
        <v>0</v>
      </c>
      <c r="V235">
        <v>0</v>
      </c>
      <c r="W235" t="s">
        <v>21</v>
      </c>
      <c r="X235" t="s">
        <v>343</v>
      </c>
      <c r="Y235" t="s">
        <v>21</v>
      </c>
      <c r="Z235">
        <v>0</v>
      </c>
      <c r="AA235">
        <v>0</v>
      </c>
      <c r="AB235">
        <v>0</v>
      </c>
      <c r="AC235">
        <v>0</v>
      </c>
      <c r="AD235">
        <v>1</v>
      </c>
      <c r="AE235" t="s">
        <v>1319</v>
      </c>
      <c r="AF235" t="s">
        <v>1320</v>
      </c>
      <c r="AG235">
        <v>0</v>
      </c>
      <c r="AH235">
        <v>0</v>
      </c>
      <c r="AI235" t="s">
        <v>861</v>
      </c>
    </row>
    <row r="236" spans="2:35" x14ac:dyDescent="0.35">
      <c r="B236" t="str">
        <f>IFERROR(IF(VLOOKUP(G236,'Werners Midrand List'!B:B,1,FALSE)&lt;&gt;"#N/A","Yes","No"),"No")</f>
        <v>No</v>
      </c>
      <c r="C236" t="str">
        <f>IFERROR(IF(VLOOKUP(G236,'Previous Quote - Before Migrate'!C:C,1,FALSE)&lt;&gt;"#N/A","Yes","No"),"No")</f>
        <v>No</v>
      </c>
      <c r="E236" t="str">
        <f t="shared" si="3"/>
        <v>No</v>
      </c>
      <c r="F236" s="19">
        <f>VLOOKUP(L236,'SA - VM Costs (USD)'!B:I,7,FALSE)</f>
        <v>122.64</v>
      </c>
      <c r="G236" t="s">
        <v>757</v>
      </c>
      <c r="H236" t="s">
        <v>27</v>
      </c>
      <c r="I236" t="s">
        <v>15</v>
      </c>
      <c r="J236" t="s">
        <v>854</v>
      </c>
      <c r="K236" t="s">
        <v>855</v>
      </c>
      <c r="L236" t="s">
        <v>856</v>
      </c>
      <c r="M236">
        <v>76.08</v>
      </c>
      <c r="O236">
        <v>0.88</v>
      </c>
      <c r="P236" t="s">
        <v>866</v>
      </c>
      <c r="Q236" t="s">
        <v>858</v>
      </c>
      <c r="R236">
        <v>6</v>
      </c>
      <c r="S236">
        <v>16384</v>
      </c>
      <c r="T236">
        <v>0.17</v>
      </c>
      <c r="U236">
        <v>0</v>
      </c>
      <c r="V236">
        <v>0</v>
      </c>
      <c r="W236" t="s">
        <v>21</v>
      </c>
      <c r="X236" t="s">
        <v>343</v>
      </c>
      <c r="Y236" t="s">
        <v>21</v>
      </c>
      <c r="Z236">
        <v>0</v>
      </c>
      <c r="AA236">
        <v>0</v>
      </c>
      <c r="AB236">
        <v>0</v>
      </c>
      <c r="AC236">
        <v>0</v>
      </c>
      <c r="AD236">
        <v>1</v>
      </c>
      <c r="AE236" t="s">
        <v>1321</v>
      </c>
      <c r="AF236" t="s">
        <v>1322</v>
      </c>
      <c r="AG236">
        <v>0.02</v>
      </c>
      <c r="AH236">
        <v>0.02</v>
      </c>
      <c r="AI236" t="s">
        <v>861</v>
      </c>
    </row>
  </sheetData>
  <autoFilter ref="B3:AI236" xr:uid="{EE0D5269-FDF7-4461-A576-30EB05AB252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2E8B0-7C96-43EA-BAD8-29E9BF447D8E}">
  <dimension ref="A1:P488"/>
  <sheetViews>
    <sheetView workbookViewId="0"/>
  </sheetViews>
  <sheetFormatPr defaultRowHeight="14.5" x14ac:dyDescent="0.35"/>
  <cols>
    <col min="1" max="1" width="28.7265625" customWidth="1"/>
    <col min="3" max="3" width="32.54296875" bestFit="1" customWidth="1"/>
    <col min="4" max="4" width="60.453125" bestFit="1" customWidth="1"/>
    <col min="5" max="5" width="19.453125" bestFit="1" customWidth="1"/>
    <col min="6" max="6" width="26.7265625" bestFit="1" customWidth="1"/>
    <col min="7" max="7" width="27.1796875" bestFit="1" customWidth="1"/>
    <col min="8" max="8" width="21.453125" bestFit="1" customWidth="1"/>
    <col min="9" max="9" width="12.54296875" customWidth="1"/>
    <col min="10" max="10" width="21" bestFit="1" customWidth="1"/>
    <col min="11" max="11" width="19" bestFit="1" customWidth="1"/>
    <col min="12" max="12" width="18.54296875" bestFit="1" customWidth="1"/>
    <col min="13" max="13" width="15.7265625" bestFit="1" customWidth="1"/>
    <col min="14" max="14" width="16.453125" bestFit="1" customWidth="1"/>
    <col min="15" max="15" width="17.7265625" bestFit="1" customWidth="1"/>
    <col min="16" max="16" width="18.453125" bestFit="1" customWidth="1"/>
  </cols>
  <sheetData>
    <row r="1" spans="1:16" x14ac:dyDescent="0.35">
      <c r="A1" s="17" t="s">
        <v>1699</v>
      </c>
      <c r="B1" s="2" t="s">
        <v>759</v>
      </c>
      <c r="C1" s="1" t="s">
        <v>0</v>
      </c>
      <c r="D1" s="1" t="s">
        <v>1</v>
      </c>
      <c r="E1" s="1" t="s">
        <v>2</v>
      </c>
      <c r="F1" s="1" t="s">
        <v>3</v>
      </c>
      <c r="G1" s="1" t="s">
        <v>4</v>
      </c>
      <c r="H1" s="1" t="s">
        <v>5</v>
      </c>
      <c r="I1" s="1" t="s">
        <v>6</v>
      </c>
      <c r="J1" s="1" t="s">
        <v>7</v>
      </c>
      <c r="K1" s="1" t="s">
        <v>8</v>
      </c>
      <c r="L1" s="1" t="s">
        <v>9</v>
      </c>
      <c r="M1" s="1" t="s">
        <v>10</v>
      </c>
      <c r="N1" s="1" t="s">
        <v>11</v>
      </c>
      <c r="O1" s="1" t="s">
        <v>12</v>
      </c>
      <c r="P1" s="1" t="s">
        <v>13</v>
      </c>
    </row>
    <row r="2" spans="1:16" x14ac:dyDescent="0.35">
      <c r="A2" s="18"/>
      <c r="C2" t="s">
        <v>14</v>
      </c>
      <c r="D2" t="s">
        <v>14</v>
      </c>
      <c r="E2" t="s">
        <v>15</v>
      </c>
      <c r="F2" t="s">
        <v>16</v>
      </c>
      <c r="G2" t="s">
        <v>17</v>
      </c>
      <c r="H2" t="s">
        <v>18</v>
      </c>
      <c r="I2" t="s">
        <v>19</v>
      </c>
      <c r="J2" s="15">
        <v>0.44</v>
      </c>
      <c r="K2" t="s">
        <v>21</v>
      </c>
      <c r="L2" t="s">
        <v>22</v>
      </c>
      <c r="M2" t="s">
        <v>21</v>
      </c>
      <c r="N2" t="s">
        <v>21</v>
      </c>
      <c r="O2" t="s">
        <v>21</v>
      </c>
      <c r="P2" t="s">
        <v>21</v>
      </c>
    </row>
    <row r="3" spans="1:16" x14ac:dyDescent="0.35">
      <c r="A3" s="18"/>
      <c r="C3" t="s">
        <v>23</v>
      </c>
      <c r="D3" t="s">
        <v>24</v>
      </c>
      <c r="E3" t="s">
        <v>15</v>
      </c>
      <c r="F3" t="s">
        <v>25</v>
      </c>
      <c r="G3" t="s">
        <v>26</v>
      </c>
      <c r="H3" t="s">
        <v>18</v>
      </c>
      <c r="I3" t="s">
        <v>27</v>
      </c>
      <c r="J3" s="15">
        <v>46.31</v>
      </c>
      <c r="K3" t="s">
        <v>28</v>
      </c>
      <c r="L3" t="s">
        <v>29</v>
      </c>
      <c r="M3" t="s">
        <v>30</v>
      </c>
      <c r="N3" t="s">
        <v>31</v>
      </c>
      <c r="O3" t="s">
        <v>32</v>
      </c>
      <c r="P3" t="s">
        <v>33</v>
      </c>
    </row>
    <row r="4" spans="1:16" x14ac:dyDescent="0.35">
      <c r="A4" s="18"/>
      <c r="C4" t="s">
        <v>23</v>
      </c>
      <c r="D4" t="s">
        <v>34</v>
      </c>
      <c r="E4" t="s">
        <v>15</v>
      </c>
      <c r="F4" t="s">
        <v>35</v>
      </c>
      <c r="G4" t="s">
        <v>36</v>
      </c>
      <c r="H4" t="s">
        <v>18</v>
      </c>
      <c r="I4" t="s">
        <v>27</v>
      </c>
      <c r="J4" s="15">
        <v>54.89</v>
      </c>
      <c r="K4" t="s">
        <v>37</v>
      </c>
      <c r="L4" t="s">
        <v>38</v>
      </c>
      <c r="M4" t="s">
        <v>21</v>
      </c>
      <c r="N4" t="s">
        <v>21</v>
      </c>
      <c r="O4" t="s">
        <v>21</v>
      </c>
      <c r="P4" t="s">
        <v>21</v>
      </c>
    </row>
    <row r="5" spans="1:16" x14ac:dyDescent="0.35">
      <c r="A5" s="18"/>
      <c r="C5" t="s">
        <v>23</v>
      </c>
      <c r="D5" t="s">
        <v>39</v>
      </c>
      <c r="E5" t="s">
        <v>15</v>
      </c>
      <c r="F5" t="s">
        <v>40</v>
      </c>
      <c r="G5" t="s">
        <v>36</v>
      </c>
      <c r="H5" t="s">
        <v>18</v>
      </c>
      <c r="I5" t="s">
        <v>27</v>
      </c>
      <c r="J5" s="15">
        <v>15.18</v>
      </c>
      <c r="K5" t="s">
        <v>41</v>
      </c>
      <c r="L5" t="s">
        <v>29</v>
      </c>
      <c r="M5" t="s">
        <v>21</v>
      </c>
      <c r="N5" t="s">
        <v>21</v>
      </c>
      <c r="O5" t="s">
        <v>21</v>
      </c>
      <c r="P5" t="s">
        <v>21</v>
      </c>
    </row>
    <row r="6" spans="1:16" x14ac:dyDescent="0.35">
      <c r="A6" s="18"/>
      <c r="C6" t="s">
        <v>23</v>
      </c>
      <c r="D6" t="s">
        <v>42</v>
      </c>
      <c r="E6" t="s">
        <v>15</v>
      </c>
      <c r="F6" t="s">
        <v>43</v>
      </c>
      <c r="G6" t="s">
        <v>17</v>
      </c>
      <c r="H6" t="s">
        <v>18</v>
      </c>
      <c r="I6" t="s">
        <v>27</v>
      </c>
      <c r="J6" s="15">
        <v>1.75</v>
      </c>
      <c r="K6" t="s">
        <v>44</v>
      </c>
      <c r="L6" t="s">
        <v>45</v>
      </c>
      <c r="M6" t="s">
        <v>21</v>
      </c>
      <c r="N6" t="s">
        <v>21</v>
      </c>
      <c r="O6" t="s">
        <v>21</v>
      </c>
      <c r="P6" t="s">
        <v>21</v>
      </c>
    </row>
    <row r="7" spans="1:16" x14ac:dyDescent="0.35">
      <c r="A7" s="18"/>
      <c r="C7" t="s">
        <v>46</v>
      </c>
      <c r="D7" t="s">
        <v>47</v>
      </c>
      <c r="E7" t="s">
        <v>15</v>
      </c>
      <c r="F7" t="s">
        <v>16</v>
      </c>
      <c r="G7" t="s">
        <v>17</v>
      </c>
      <c r="H7" t="s">
        <v>18</v>
      </c>
      <c r="I7" t="s">
        <v>19</v>
      </c>
      <c r="J7" s="15">
        <v>0.44</v>
      </c>
      <c r="K7" t="s">
        <v>21</v>
      </c>
      <c r="L7" t="s">
        <v>22</v>
      </c>
      <c r="M7" t="s">
        <v>21</v>
      </c>
      <c r="N7" t="s">
        <v>21</v>
      </c>
      <c r="O7" t="s">
        <v>21</v>
      </c>
      <c r="P7" t="s">
        <v>21</v>
      </c>
    </row>
    <row r="8" spans="1:16" x14ac:dyDescent="0.35">
      <c r="A8" s="18"/>
      <c r="C8" t="s">
        <v>48</v>
      </c>
      <c r="D8" t="s">
        <v>49</v>
      </c>
      <c r="E8" t="s">
        <v>15</v>
      </c>
      <c r="F8" t="s">
        <v>16</v>
      </c>
      <c r="G8" t="s">
        <v>17</v>
      </c>
      <c r="H8" t="s">
        <v>18</v>
      </c>
      <c r="I8" t="s">
        <v>19</v>
      </c>
      <c r="J8" s="15">
        <v>0.44</v>
      </c>
      <c r="K8" t="s">
        <v>21</v>
      </c>
      <c r="L8" t="s">
        <v>22</v>
      </c>
      <c r="M8" t="s">
        <v>21</v>
      </c>
      <c r="N8" t="s">
        <v>21</v>
      </c>
      <c r="O8" t="s">
        <v>21</v>
      </c>
      <c r="P8" t="s">
        <v>21</v>
      </c>
    </row>
    <row r="9" spans="1:16" x14ac:dyDescent="0.35">
      <c r="A9" s="18"/>
      <c r="C9" t="s">
        <v>50</v>
      </c>
      <c r="D9" t="s">
        <v>50</v>
      </c>
      <c r="E9" t="s">
        <v>15</v>
      </c>
      <c r="F9" t="s">
        <v>16</v>
      </c>
      <c r="G9" t="s">
        <v>17</v>
      </c>
      <c r="H9" t="s">
        <v>18</v>
      </c>
      <c r="I9" t="s">
        <v>19</v>
      </c>
      <c r="J9" s="15">
        <v>0.44</v>
      </c>
      <c r="K9" t="s">
        <v>21</v>
      </c>
      <c r="L9" t="s">
        <v>22</v>
      </c>
      <c r="M9" t="s">
        <v>21</v>
      </c>
      <c r="N9" t="s">
        <v>21</v>
      </c>
      <c r="O9" t="s">
        <v>21</v>
      </c>
      <c r="P9" t="s">
        <v>21</v>
      </c>
    </row>
    <row r="10" spans="1:16" x14ac:dyDescent="0.35">
      <c r="A10" s="18"/>
      <c r="C10" t="s">
        <v>50</v>
      </c>
      <c r="D10" t="s">
        <v>51</v>
      </c>
      <c r="E10" t="s">
        <v>15</v>
      </c>
      <c r="F10" t="s">
        <v>16</v>
      </c>
      <c r="G10" t="s">
        <v>17</v>
      </c>
      <c r="H10" t="s">
        <v>18</v>
      </c>
      <c r="I10" t="s">
        <v>19</v>
      </c>
      <c r="J10" s="15">
        <v>0.44</v>
      </c>
      <c r="K10" t="s">
        <v>21</v>
      </c>
      <c r="L10" t="s">
        <v>22</v>
      </c>
      <c r="M10" t="s">
        <v>21</v>
      </c>
      <c r="N10" t="s">
        <v>21</v>
      </c>
      <c r="O10" t="s">
        <v>21</v>
      </c>
      <c r="P10" t="s">
        <v>21</v>
      </c>
    </row>
    <row r="11" spans="1:16" x14ac:dyDescent="0.35">
      <c r="A11" s="18"/>
      <c r="C11" t="s">
        <v>50</v>
      </c>
      <c r="D11" t="s">
        <v>52</v>
      </c>
      <c r="E11" t="s">
        <v>15</v>
      </c>
      <c r="F11" t="s">
        <v>16</v>
      </c>
      <c r="G11" t="s">
        <v>17</v>
      </c>
      <c r="H11" t="s">
        <v>18</v>
      </c>
      <c r="I11" t="s">
        <v>19</v>
      </c>
      <c r="J11" s="15">
        <v>0.44</v>
      </c>
      <c r="K11" t="s">
        <v>21</v>
      </c>
      <c r="L11" t="s">
        <v>22</v>
      </c>
      <c r="M11" t="s">
        <v>21</v>
      </c>
      <c r="N11" t="s">
        <v>21</v>
      </c>
      <c r="O11" t="s">
        <v>21</v>
      </c>
      <c r="P11" t="s">
        <v>21</v>
      </c>
    </row>
    <row r="12" spans="1:16" x14ac:dyDescent="0.35">
      <c r="A12" s="18"/>
      <c r="C12" t="s">
        <v>50</v>
      </c>
      <c r="D12" t="s">
        <v>53</v>
      </c>
      <c r="E12" t="s">
        <v>15</v>
      </c>
      <c r="F12" t="s">
        <v>16</v>
      </c>
      <c r="G12" t="s">
        <v>17</v>
      </c>
      <c r="H12" t="s">
        <v>18</v>
      </c>
      <c r="I12" t="s">
        <v>19</v>
      </c>
      <c r="J12" s="15">
        <v>0.44</v>
      </c>
      <c r="K12" t="s">
        <v>21</v>
      </c>
      <c r="L12" t="s">
        <v>22</v>
      </c>
      <c r="M12" t="s">
        <v>21</v>
      </c>
      <c r="N12" t="s">
        <v>21</v>
      </c>
      <c r="O12" t="s">
        <v>21</v>
      </c>
      <c r="P12" t="s">
        <v>21</v>
      </c>
    </row>
    <row r="13" spans="1:16" x14ac:dyDescent="0.35">
      <c r="A13" s="18"/>
      <c r="C13" t="s">
        <v>54</v>
      </c>
      <c r="D13" t="s">
        <v>54</v>
      </c>
      <c r="E13" t="s">
        <v>15</v>
      </c>
      <c r="F13" t="s">
        <v>16</v>
      </c>
      <c r="G13" t="s">
        <v>17</v>
      </c>
      <c r="H13" t="s">
        <v>18</v>
      </c>
      <c r="I13" t="s">
        <v>19</v>
      </c>
      <c r="J13" s="15">
        <v>0.44</v>
      </c>
      <c r="K13" t="s">
        <v>21</v>
      </c>
      <c r="L13" t="s">
        <v>22</v>
      </c>
      <c r="M13" t="s">
        <v>21</v>
      </c>
      <c r="N13" t="s">
        <v>55</v>
      </c>
      <c r="O13" t="s">
        <v>21</v>
      </c>
      <c r="P13" t="s">
        <v>56</v>
      </c>
    </row>
    <row r="14" spans="1:16" x14ac:dyDescent="0.35">
      <c r="A14" s="18"/>
      <c r="C14" t="s">
        <v>54</v>
      </c>
      <c r="D14" t="s">
        <v>57</v>
      </c>
      <c r="E14" t="s">
        <v>15</v>
      </c>
      <c r="F14" t="s">
        <v>16</v>
      </c>
      <c r="G14" t="s">
        <v>17</v>
      </c>
      <c r="H14" t="s">
        <v>18</v>
      </c>
      <c r="I14" t="s">
        <v>19</v>
      </c>
      <c r="J14" s="15">
        <v>0.44</v>
      </c>
      <c r="K14" t="s">
        <v>21</v>
      </c>
      <c r="L14" t="s">
        <v>22</v>
      </c>
      <c r="M14" t="s">
        <v>21</v>
      </c>
      <c r="N14" t="s">
        <v>21</v>
      </c>
      <c r="O14" t="s">
        <v>21</v>
      </c>
      <c r="P14" t="s">
        <v>21</v>
      </c>
    </row>
    <row r="15" spans="1:16" x14ac:dyDescent="0.35">
      <c r="A15" s="18"/>
      <c r="C15" t="s">
        <v>54</v>
      </c>
      <c r="D15" t="s">
        <v>58</v>
      </c>
      <c r="E15" t="s">
        <v>15</v>
      </c>
      <c r="F15" t="s">
        <v>16</v>
      </c>
      <c r="G15" t="s">
        <v>17</v>
      </c>
      <c r="H15" t="s">
        <v>18</v>
      </c>
      <c r="I15" t="s">
        <v>19</v>
      </c>
      <c r="J15" s="15">
        <v>0.44</v>
      </c>
      <c r="K15" t="s">
        <v>21</v>
      </c>
      <c r="L15" t="s">
        <v>22</v>
      </c>
      <c r="M15" t="s">
        <v>21</v>
      </c>
      <c r="N15" t="s">
        <v>21</v>
      </c>
      <c r="O15" t="s">
        <v>21</v>
      </c>
      <c r="P15" t="s">
        <v>21</v>
      </c>
    </row>
    <row r="16" spans="1:16" x14ac:dyDescent="0.35">
      <c r="A16" s="18"/>
      <c r="C16" t="s">
        <v>54</v>
      </c>
      <c r="D16" t="s">
        <v>59</v>
      </c>
      <c r="E16" t="s">
        <v>15</v>
      </c>
      <c r="F16" t="s">
        <v>16</v>
      </c>
      <c r="G16" t="s">
        <v>17</v>
      </c>
      <c r="H16" t="s">
        <v>18</v>
      </c>
      <c r="I16" t="s">
        <v>19</v>
      </c>
      <c r="J16" s="15">
        <v>0.44</v>
      </c>
      <c r="K16" t="s">
        <v>21</v>
      </c>
      <c r="L16" t="s">
        <v>22</v>
      </c>
      <c r="M16" t="s">
        <v>21</v>
      </c>
      <c r="N16" t="s">
        <v>21</v>
      </c>
      <c r="O16" t="s">
        <v>21</v>
      </c>
      <c r="P16" t="s">
        <v>21</v>
      </c>
    </row>
    <row r="17" spans="1:16" x14ac:dyDescent="0.35">
      <c r="A17" s="18"/>
      <c r="C17" t="s">
        <v>60</v>
      </c>
      <c r="D17" t="s">
        <v>60</v>
      </c>
      <c r="E17" t="s">
        <v>15</v>
      </c>
      <c r="F17" t="s">
        <v>16</v>
      </c>
      <c r="G17" t="s">
        <v>17</v>
      </c>
      <c r="H17" t="s">
        <v>18</v>
      </c>
      <c r="I17" t="s">
        <v>19</v>
      </c>
      <c r="J17" s="15">
        <v>0.44</v>
      </c>
      <c r="K17" t="s">
        <v>21</v>
      </c>
      <c r="L17" t="s">
        <v>22</v>
      </c>
      <c r="M17" t="s">
        <v>21</v>
      </c>
      <c r="N17" t="s">
        <v>21</v>
      </c>
      <c r="O17" t="s">
        <v>21</v>
      </c>
      <c r="P17" t="s">
        <v>21</v>
      </c>
    </row>
    <row r="18" spans="1:16" x14ac:dyDescent="0.35">
      <c r="A18" s="18"/>
      <c r="C18" t="s">
        <v>60</v>
      </c>
      <c r="D18" t="s">
        <v>61</v>
      </c>
      <c r="E18" t="s">
        <v>15</v>
      </c>
      <c r="F18" t="s">
        <v>16</v>
      </c>
      <c r="G18" t="s">
        <v>17</v>
      </c>
      <c r="H18" t="s">
        <v>18</v>
      </c>
      <c r="I18" t="s">
        <v>19</v>
      </c>
      <c r="J18" s="15">
        <v>0.44</v>
      </c>
      <c r="K18" t="s">
        <v>21</v>
      </c>
      <c r="L18" t="s">
        <v>22</v>
      </c>
      <c r="M18" t="s">
        <v>62</v>
      </c>
      <c r="N18" t="s">
        <v>63</v>
      </c>
      <c r="O18" t="s">
        <v>64</v>
      </c>
      <c r="P18" t="s">
        <v>65</v>
      </c>
    </row>
    <row r="19" spans="1:16" x14ac:dyDescent="0.35">
      <c r="A19" s="18"/>
      <c r="C19" t="s">
        <v>66</v>
      </c>
      <c r="D19" t="s">
        <v>66</v>
      </c>
      <c r="E19" t="s">
        <v>15</v>
      </c>
      <c r="F19" t="s">
        <v>16</v>
      </c>
      <c r="G19" t="s">
        <v>17</v>
      </c>
      <c r="H19" t="s">
        <v>18</v>
      </c>
      <c r="I19" t="s">
        <v>19</v>
      </c>
      <c r="J19" s="15">
        <v>0.44</v>
      </c>
      <c r="K19" t="s">
        <v>21</v>
      </c>
      <c r="L19" t="s">
        <v>22</v>
      </c>
      <c r="M19" t="s">
        <v>21</v>
      </c>
      <c r="N19" t="s">
        <v>67</v>
      </c>
      <c r="O19" t="s">
        <v>21</v>
      </c>
      <c r="P19" t="s">
        <v>68</v>
      </c>
    </row>
    <row r="20" spans="1:16" x14ac:dyDescent="0.35">
      <c r="A20" s="18"/>
      <c r="C20" t="s">
        <v>66</v>
      </c>
      <c r="D20" t="s">
        <v>69</v>
      </c>
      <c r="E20" t="s">
        <v>15</v>
      </c>
      <c r="F20" t="s">
        <v>16</v>
      </c>
      <c r="G20" t="s">
        <v>17</v>
      </c>
      <c r="H20" t="s">
        <v>18</v>
      </c>
      <c r="I20" t="s">
        <v>19</v>
      </c>
      <c r="J20" s="15">
        <v>0.44</v>
      </c>
      <c r="K20" t="s">
        <v>21</v>
      </c>
      <c r="L20" t="s">
        <v>22</v>
      </c>
      <c r="M20" t="s">
        <v>21</v>
      </c>
      <c r="N20" t="s">
        <v>21</v>
      </c>
      <c r="O20" t="s">
        <v>21</v>
      </c>
      <c r="P20" t="s">
        <v>21</v>
      </c>
    </row>
    <row r="21" spans="1:16" x14ac:dyDescent="0.35">
      <c r="A21" s="18"/>
      <c r="C21" t="s">
        <v>70</v>
      </c>
      <c r="D21" t="s">
        <v>70</v>
      </c>
      <c r="E21" t="s">
        <v>15</v>
      </c>
      <c r="F21" t="s">
        <v>16</v>
      </c>
      <c r="G21" t="s">
        <v>17</v>
      </c>
      <c r="H21" t="s">
        <v>18</v>
      </c>
      <c r="I21" t="s">
        <v>19</v>
      </c>
      <c r="J21" s="15">
        <v>0.44</v>
      </c>
      <c r="K21" t="s">
        <v>21</v>
      </c>
      <c r="L21" t="s">
        <v>22</v>
      </c>
      <c r="M21" t="s">
        <v>21</v>
      </c>
      <c r="N21" t="s">
        <v>20</v>
      </c>
      <c r="O21" t="s">
        <v>21</v>
      </c>
      <c r="P21" t="s">
        <v>71</v>
      </c>
    </row>
    <row r="22" spans="1:16" x14ac:dyDescent="0.35">
      <c r="A22" s="18"/>
      <c r="C22" t="s">
        <v>72</v>
      </c>
      <c r="D22" t="s">
        <v>73</v>
      </c>
      <c r="E22" t="s">
        <v>15</v>
      </c>
      <c r="F22" t="s">
        <v>74</v>
      </c>
      <c r="G22" t="s">
        <v>36</v>
      </c>
      <c r="H22" t="s">
        <v>18</v>
      </c>
      <c r="I22" t="s">
        <v>27</v>
      </c>
      <c r="J22" s="15">
        <v>7.89</v>
      </c>
      <c r="K22" t="s">
        <v>75</v>
      </c>
      <c r="L22" t="s">
        <v>76</v>
      </c>
      <c r="M22" t="s">
        <v>21</v>
      </c>
      <c r="N22" t="s">
        <v>21</v>
      </c>
      <c r="O22" t="s">
        <v>21</v>
      </c>
      <c r="P22" t="s">
        <v>21</v>
      </c>
    </row>
    <row r="23" spans="1:16" x14ac:dyDescent="0.35">
      <c r="A23" s="18"/>
      <c r="C23" t="s">
        <v>77</v>
      </c>
      <c r="D23" t="s">
        <v>78</v>
      </c>
      <c r="E23" t="s">
        <v>15</v>
      </c>
      <c r="F23" t="s">
        <v>40</v>
      </c>
      <c r="G23" t="s">
        <v>36</v>
      </c>
      <c r="H23" t="s">
        <v>18</v>
      </c>
      <c r="I23" t="s">
        <v>27</v>
      </c>
      <c r="J23" s="15">
        <v>15.18</v>
      </c>
      <c r="K23" t="s">
        <v>41</v>
      </c>
      <c r="L23" t="s">
        <v>29</v>
      </c>
      <c r="M23" t="s">
        <v>21</v>
      </c>
      <c r="N23" t="s">
        <v>21</v>
      </c>
      <c r="O23" t="s">
        <v>21</v>
      </c>
      <c r="P23" t="s">
        <v>21</v>
      </c>
    </row>
    <row r="24" spans="1:16" x14ac:dyDescent="0.35">
      <c r="A24" s="18"/>
      <c r="C24" t="s">
        <v>79</v>
      </c>
      <c r="D24" t="s">
        <v>79</v>
      </c>
      <c r="E24" t="s">
        <v>15</v>
      </c>
      <c r="F24" t="s">
        <v>16</v>
      </c>
      <c r="G24" t="s">
        <v>17</v>
      </c>
      <c r="H24" t="s">
        <v>18</v>
      </c>
      <c r="I24" t="s">
        <v>19</v>
      </c>
      <c r="J24" s="15">
        <v>0.44</v>
      </c>
      <c r="K24" t="s">
        <v>21</v>
      </c>
      <c r="L24" t="s">
        <v>22</v>
      </c>
      <c r="M24" t="s">
        <v>21</v>
      </c>
      <c r="N24" t="s">
        <v>21</v>
      </c>
      <c r="O24" t="s">
        <v>21</v>
      </c>
      <c r="P24" t="s">
        <v>21</v>
      </c>
    </row>
    <row r="25" spans="1:16" x14ac:dyDescent="0.35">
      <c r="A25" s="18"/>
      <c r="C25" t="s">
        <v>80</v>
      </c>
      <c r="D25" t="s">
        <v>81</v>
      </c>
      <c r="E25" t="s">
        <v>15</v>
      </c>
      <c r="F25" t="s">
        <v>16</v>
      </c>
      <c r="G25" t="s">
        <v>17</v>
      </c>
      <c r="H25" t="s">
        <v>18</v>
      </c>
      <c r="I25" t="s">
        <v>19</v>
      </c>
      <c r="J25" s="15">
        <v>0.44</v>
      </c>
      <c r="K25" t="s">
        <v>21</v>
      </c>
      <c r="L25" t="s">
        <v>22</v>
      </c>
      <c r="M25" t="s">
        <v>21</v>
      </c>
      <c r="N25" t="s">
        <v>82</v>
      </c>
      <c r="O25" t="s">
        <v>21</v>
      </c>
      <c r="P25" t="s">
        <v>83</v>
      </c>
    </row>
    <row r="26" spans="1:16" x14ac:dyDescent="0.35">
      <c r="A26" s="18"/>
      <c r="C26" t="s">
        <v>80</v>
      </c>
      <c r="D26" t="s">
        <v>84</v>
      </c>
      <c r="E26" t="s">
        <v>15</v>
      </c>
      <c r="F26" t="s">
        <v>16</v>
      </c>
      <c r="G26" t="s">
        <v>17</v>
      </c>
      <c r="H26" t="s">
        <v>18</v>
      </c>
      <c r="I26" t="s">
        <v>19</v>
      </c>
      <c r="J26" s="15">
        <v>0.44</v>
      </c>
      <c r="K26" t="s">
        <v>21</v>
      </c>
      <c r="L26" t="s">
        <v>22</v>
      </c>
      <c r="M26" t="s">
        <v>21</v>
      </c>
      <c r="N26" t="s">
        <v>21</v>
      </c>
      <c r="O26" t="s">
        <v>21</v>
      </c>
      <c r="P26" t="s">
        <v>21</v>
      </c>
    </row>
    <row r="27" spans="1:16" x14ac:dyDescent="0.35">
      <c r="A27" s="18"/>
      <c r="C27" t="s">
        <v>85</v>
      </c>
      <c r="D27" t="s">
        <v>86</v>
      </c>
      <c r="E27" t="s">
        <v>15</v>
      </c>
      <c r="F27" t="s">
        <v>16</v>
      </c>
      <c r="G27" t="s">
        <v>17</v>
      </c>
      <c r="H27" t="s">
        <v>18</v>
      </c>
      <c r="I27" t="s">
        <v>19</v>
      </c>
      <c r="J27" s="15">
        <v>0.44</v>
      </c>
      <c r="K27" t="s">
        <v>21</v>
      </c>
      <c r="L27" t="s">
        <v>22</v>
      </c>
      <c r="M27" t="s">
        <v>87</v>
      </c>
      <c r="N27" t="s">
        <v>87</v>
      </c>
      <c r="O27" t="s">
        <v>88</v>
      </c>
      <c r="P27" t="s">
        <v>89</v>
      </c>
    </row>
    <row r="28" spans="1:16" x14ac:dyDescent="0.35">
      <c r="A28" s="18"/>
      <c r="C28" t="s">
        <v>90</v>
      </c>
      <c r="D28" t="s">
        <v>90</v>
      </c>
      <c r="E28" t="s">
        <v>15</v>
      </c>
      <c r="F28" t="s">
        <v>16</v>
      </c>
      <c r="G28" t="s">
        <v>17</v>
      </c>
      <c r="H28" t="s">
        <v>18</v>
      </c>
      <c r="I28" t="s">
        <v>19</v>
      </c>
      <c r="J28" s="15">
        <v>0.44</v>
      </c>
      <c r="K28" t="s">
        <v>21</v>
      </c>
      <c r="L28" t="s">
        <v>22</v>
      </c>
      <c r="M28" t="s">
        <v>21</v>
      </c>
      <c r="N28" t="s">
        <v>21</v>
      </c>
      <c r="O28" t="s">
        <v>21</v>
      </c>
      <c r="P28" t="s">
        <v>21</v>
      </c>
    </row>
    <row r="29" spans="1:16" x14ac:dyDescent="0.35">
      <c r="A29" s="18"/>
      <c r="C29" t="s">
        <v>91</v>
      </c>
      <c r="D29" t="s">
        <v>92</v>
      </c>
      <c r="E29" t="s">
        <v>15</v>
      </c>
      <c r="F29" t="s">
        <v>40</v>
      </c>
      <c r="G29" t="s">
        <v>36</v>
      </c>
      <c r="H29" t="s">
        <v>18</v>
      </c>
      <c r="I29" t="s">
        <v>27</v>
      </c>
      <c r="J29" s="15">
        <v>15.18</v>
      </c>
      <c r="K29" t="s">
        <v>93</v>
      </c>
      <c r="L29" t="s">
        <v>29</v>
      </c>
      <c r="M29" t="s">
        <v>21</v>
      </c>
      <c r="N29" t="s">
        <v>21</v>
      </c>
      <c r="O29" t="s">
        <v>21</v>
      </c>
      <c r="P29" t="s">
        <v>21</v>
      </c>
    </row>
    <row r="30" spans="1:16" x14ac:dyDescent="0.35">
      <c r="A30" s="18"/>
      <c r="C30" t="s">
        <v>94</v>
      </c>
      <c r="D30" t="s">
        <v>95</v>
      </c>
      <c r="E30" t="s">
        <v>15</v>
      </c>
      <c r="F30" t="s">
        <v>74</v>
      </c>
      <c r="G30" t="s">
        <v>36</v>
      </c>
      <c r="H30" t="s">
        <v>18</v>
      </c>
      <c r="I30" t="s">
        <v>27</v>
      </c>
      <c r="J30" s="15">
        <v>7.89</v>
      </c>
      <c r="K30" t="s">
        <v>75</v>
      </c>
      <c r="L30" t="s">
        <v>76</v>
      </c>
      <c r="M30" t="s">
        <v>21</v>
      </c>
      <c r="N30" t="s">
        <v>21</v>
      </c>
      <c r="O30" t="s">
        <v>21</v>
      </c>
      <c r="P30" t="s">
        <v>21</v>
      </c>
    </row>
    <row r="31" spans="1:16" x14ac:dyDescent="0.35">
      <c r="A31" s="18"/>
      <c r="C31" t="s">
        <v>94</v>
      </c>
      <c r="D31" t="s">
        <v>96</v>
      </c>
      <c r="E31" t="s">
        <v>15</v>
      </c>
      <c r="F31" t="s">
        <v>97</v>
      </c>
      <c r="G31" t="s">
        <v>36</v>
      </c>
      <c r="H31" t="s">
        <v>18</v>
      </c>
      <c r="I31" t="s">
        <v>27</v>
      </c>
      <c r="J31" s="15">
        <v>2.06</v>
      </c>
      <c r="K31" t="s">
        <v>98</v>
      </c>
      <c r="L31" t="s">
        <v>99</v>
      </c>
      <c r="M31" t="s">
        <v>21</v>
      </c>
      <c r="N31" t="s">
        <v>21</v>
      </c>
      <c r="O31" t="s">
        <v>21</v>
      </c>
      <c r="P31" t="s">
        <v>21</v>
      </c>
    </row>
    <row r="32" spans="1:16" x14ac:dyDescent="0.35">
      <c r="A32" s="18"/>
      <c r="C32" t="s">
        <v>94</v>
      </c>
      <c r="D32" t="s">
        <v>100</v>
      </c>
      <c r="E32" t="s">
        <v>15</v>
      </c>
      <c r="F32" t="s">
        <v>74</v>
      </c>
      <c r="G32" t="s">
        <v>36</v>
      </c>
      <c r="H32" t="s">
        <v>18</v>
      </c>
      <c r="I32" t="s">
        <v>27</v>
      </c>
      <c r="J32" s="15">
        <v>7.89</v>
      </c>
      <c r="K32" t="s">
        <v>56</v>
      </c>
      <c r="L32" t="s">
        <v>76</v>
      </c>
      <c r="M32" t="s">
        <v>21</v>
      </c>
      <c r="N32" t="s">
        <v>21</v>
      </c>
      <c r="O32" t="s">
        <v>21</v>
      </c>
      <c r="P32" t="s">
        <v>21</v>
      </c>
    </row>
    <row r="33" spans="1:16" x14ac:dyDescent="0.35">
      <c r="A33" s="18"/>
      <c r="C33" t="s">
        <v>101</v>
      </c>
      <c r="D33" t="s">
        <v>101</v>
      </c>
      <c r="E33" t="s">
        <v>15</v>
      </c>
      <c r="F33" t="s">
        <v>16</v>
      </c>
      <c r="G33" t="s">
        <v>17</v>
      </c>
      <c r="H33" t="s">
        <v>18</v>
      </c>
      <c r="I33" t="s">
        <v>19</v>
      </c>
      <c r="J33" s="15">
        <v>0.44</v>
      </c>
      <c r="K33" t="s">
        <v>21</v>
      </c>
      <c r="L33" t="s">
        <v>22</v>
      </c>
      <c r="M33" t="s">
        <v>21</v>
      </c>
      <c r="N33" t="s">
        <v>102</v>
      </c>
      <c r="O33" t="s">
        <v>21</v>
      </c>
      <c r="P33" t="s">
        <v>89</v>
      </c>
    </row>
    <row r="34" spans="1:16" x14ac:dyDescent="0.35">
      <c r="A34" s="18"/>
      <c r="C34" t="s">
        <v>101</v>
      </c>
      <c r="D34" t="s">
        <v>103</v>
      </c>
      <c r="E34" t="s">
        <v>15</v>
      </c>
      <c r="F34" t="s">
        <v>16</v>
      </c>
      <c r="G34" t="s">
        <v>17</v>
      </c>
      <c r="H34" t="s">
        <v>18</v>
      </c>
      <c r="I34" t="s">
        <v>19</v>
      </c>
      <c r="J34" s="15">
        <v>0.44</v>
      </c>
      <c r="K34" t="s">
        <v>21</v>
      </c>
      <c r="L34" t="s">
        <v>22</v>
      </c>
      <c r="M34" t="s">
        <v>21</v>
      </c>
      <c r="N34" t="s">
        <v>21</v>
      </c>
      <c r="O34" t="s">
        <v>21</v>
      </c>
      <c r="P34" t="s">
        <v>21</v>
      </c>
    </row>
    <row r="35" spans="1:16" x14ac:dyDescent="0.35">
      <c r="A35" s="18"/>
      <c r="C35" t="s">
        <v>104</v>
      </c>
      <c r="D35" t="s">
        <v>105</v>
      </c>
      <c r="E35" t="s">
        <v>15</v>
      </c>
      <c r="F35" t="s">
        <v>74</v>
      </c>
      <c r="G35" t="s">
        <v>36</v>
      </c>
      <c r="H35" t="s">
        <v>18</v>
      </c>
      <c r="I35" t="s">
        <v>27</v>
      </c>
      <c r="J35" s="15">
        <v>7.89</v>
      </c>
      <c r="K35" t="s">
        <v>28</v>
      </c>
      <c r="L35" t="s">
        <v>76</v>
      </c>
      <c r="M35" t="s">
        <v>106</v>
      </c>
      <c r="N35" t="s">
        <v>106</v>
      </c>
      <c r="O35" t="s">
        <v>68</v>
      </c>
      <c r="P35" t="s">
        <v>68</v>
      </c>
    </row>
    <row r="36" spans="1:16" x14ac:dyDescent="0.35">
      <c r="A36" s="18"/>
      <c r="C36" t="s">
        <v>107</v>
      </c>
      <c r="D36" t="s">
        <v>108</v>
      </c>
      <c r="E36" t="s">
        <v>15</v>
      </c>
      <c r="F36" t="s">
        <v>74</v>
      </c>
      <c r="G36" t="s">
        <v>36</v>
      </c>
      <c r="H36" t="s">
        <v>18</v>
      </c>
      <c r="I36" t="s">
        <v>27</v>
      </c>
      <c r="J36" s="15">
        <v>7.89</v>
      </c>
      <c r="K36" t="s">
        <v>109</v>
      </c>
      <c r="L36" t="s">
        <v>76</v>
      </c>
      <c r="M36" t="s">
        <v>21</v>
      </c>
      <c r="N36" t="s">
        <v>21</v>
      </c>
      <c r="O36" t="s">
        <v>21</v>
      </c>
      <c r="P36" t="s">
        <v>21</v>
      </c>
    </row>
    <row r="37" spans="1:16" x14ac:dyDescent="0.35">
      <c r="A37" s="18"/>
      <c r="C37" t="s">
        <v>107</v>
      </c>
      <c r="D37" t="s">
        <v>110</v>
      </c>
      <c r="E37" t="s">
        <v>15</v>
      </c>
      <c r="F37" t="s">
        <v>111</v>
      </c>
      <c r="G37" t="s">
        <v>36</v>
      </c>
      <c r="H37" t="s">
        <v>18</v>
      </c>
      <c r="I37" t="s">
        <v>27</v>
      </c>
      <c r="J37" s="15">
        <v>104.28</v>
      </c>
      <c r="K37" t="s">
        <v>112</v>
      </c>
      <c r="L37" t="s">
        <v>112</v>
      </c>
      <c r="M37" t="s">
        <v>21</v>
      </c>
      <c r="N37" t="s">
        <v>21</v>
      </c>
      <c r="O37" t="s">
        <v>21</v>
      </c>
      <c r="P37" t="s">
        <v>21</v>
      </c>
    </row>
    <row r="38" spans="1:16" x14ac:dyDescent="0.35">
      <c r="A38" s="18"/>
      <c r="C38" t="s">
        <v>113</v>
      </c>
      <c r="D38" t="s">
        <v>114</v>
      </c>
      <c r="E38" t="s">
        <v>15</v>
      </c>
      <c r="F38" t="s">
        <v>40</v>
      </c>
      <c r="G38" t="s">
        <v>36</v>
      </c>
      <c r="H38" t="s">
        <v>18</v>
      </c>
      <c r="I38" t="s">
        <v>115</v>
      </c>
      <c r="J38" s="15">
        <v>15.18</v>
      </c>
      <c r="K38" t="s">
        <v>93</v>
      </c>
      <c r="L38" t="s">
        <v>29</v>
      </c>
      <c r="M38" t="s">
        <v>21</v>
      </c>
      <c r="N38" t="s">
        <v>21</v>
      </c>
      <c r="O38" t="s">
        <v>21</v>
      </c>
      <c r="P38" t="s">
        <v>21</v>
      </c>
    </row>
    <row r="39" spans="1:16" x14ac:dyDescent="0.35">
      <c r="A39" s="18"/>
      <c r="C39" t="s">
        <v>113</v>
      </c>
      <c r="D39" t="s">
        <v>116</v>
      </c>
      <c r="E39" t="s">
        <v>15</v>
      </c>
      <c r="F39" t="s">
        <v>117</v>
      </c>
      <c r="G39" t="s">
        <v>36</v>
      </c>
      <c r="H39" t="s">
        <v>18</v>
      </c>
      <c r="I39" t="s">
        <v>115</v>
      </c>
      <c r="J39" s="15">
        <v>4.03</v>
      </c>
      <c r="K39" t="s">
        <v>118</v>
      </c>
      <c r="L39" t="s">
        <v>119</v>
      </c>
      <c r="M39" t="s">
        <v>21</v>
      </c>
      <c r="N39" t="s">
        <v>21</v>
      </c>
      <c r="O39" t="s">
        <v>21</v>
      </c>
      <c r="P39" t="s">
        <v>21</v>
      </c>
    </row>
    <row r="40" spans="1:16" x14ac:dyDescent="0.35">
      <c r="A40" s="18"/>
      <c r="C40" t="s">
        <v>120</v>
      </c>
      <c r="D40" t="s">
        <v>121</v>
      </c>
      <c r="E40" t="s">
        <v>15</v>
      </c>
      <c r="F40" t="s">
        <v>74</v>
      </c>
      <c r="G40" t="s">
        <v>36</v>
      </c>
      <c r="H40" t="s">
        <v>18</v>
      </c>
      <c r="I40" t="s">
        <v>27</v>
      </c>
      <c r="J40" s="15">
        <v>7.89</v>
      </c>
      <c r="K40" t="s">
        <v>75</v>
      </c>
      <c r="L40" t="s">
        <v>76</v>
      </c>
      <c r="M40" t="s">
        <v>21</v>
      </c>
      <c r="N40" t="s">
        <v>21</v>
      </c>
      <c r="O40" t="s">
        <v>21</v>
      </c>
      <c r="P40" t="s">
        <v>89</v>
      </c>
    </row>
    <row r="41" spans="1:16" x14ac:dyDescent="0.35">
      <c r="A41" s="18"/>
      <c r="C41" t="s">
        <v>120</v>
      </c>
      <c r="D41" t="s">
        <v>122</v>
      </c>
      <c r="E41" t="s">
        <v>15</v>
      </c>
      <c r="F41" t="s">
        <v>117</v>
      </c>
      <c r="G41" t="s">
        <v>36</v>
      </c>
      <c r="H41" t="s">
        <v>18</v>
      </c>
      <c r="I41" t="s">
        <v>27</v>
      </c>
      <c r="J41" s="15">
        <v>4.03</v>
      </c>
      <c r="K41" t="s">
        <v>118</v>
      </c>
      <c r="L41" t="s">
        <v>119</v>
      </c>
      <c r="M41" t="s">
        <v>21</v>
      </c>
      <c r="N41" t="s">
        <v>21</v>
      </c>
      <c r="O41" t="s">
        <v>21</v>
      </c>
      <c r="P41" t="s">
        <v>21</v>
      </c>
    </row>
    <row r="42" spans="1:16" x14ac:dyDescent="0.35">
      <c r="A42" s="18"/>
      <c r="C42" t="s">
        <v>120</v>
      </c>
      <c r="D42" t="s">
        <v>123</v>
      </c>
      <c r="E42" t="s">
        <v>15</v>
      </c>
      <c r="F42" t="s">
        <v>40</v>
      </c>
      <c r="G42" t="s">
        <v>36</v>
      </c>
      <c r="H42" t="s">
        <v>18</v>
      </c>
      <c r="I42" t="s">
        <v>27</v>
      </c>
      <c r="J42" s="15">
        <v>15.18</v>
      </c>
      <c r="K42" t="s">
        <v>93</v>
      </c>
      <c r="L42" t="s">
        <v>29</v>
      </c>
      <c r="M42" t="s">
        <v>21</v>
      </c>
      <c r="N42" t="s">
        <v>21</v>
      </c>
      <c r="O42" t="s">
        <v>21</v>
      </c>
      <c r="P42" t="s">
        <v>21</v>
      </c>
    </row>
    <row r="43" spans="1:16" x14ac:dyDescent="0.35">
      <c r="C43" t="s">
        <v>120</v>
      </c>
      <c r="D43" t="s">
        <v>124</v>
      </c>
      <c r="E43" t="s">
        <v>15</v>
      </c>
      <c r="F43" t="s">
        <v>35</v>
      </c>
      <c r="G43" t="s">
        <v>36</v>
      </c>
      <c r="H43" t="s">
        <v>18</v>
      </c>
      <c r="I43" t="s">
        <v>27</v>
      </c>
      <c r="J43" s="15">
        <v>54.89</v>
      </c>
      <c r="K43" t="s">
        <v>125</v>
      </c>
      <c r="L43" t="s">
        <v>38</v>
      </c>
      <c r="M43" t="s">
        <v>21</v>
      </c>
      <c r="N43" t="s">
        <v>21</v>
      </c>
      <c r="O43" t="s">
        <v>21</v>
      </c>
      <c r="P43" t="s">
        <v>21</v>
      </c>
    </row>
    <row r="44" spans="1:16" x14ac:dyDescent="0.35">
      <c r="C44" t="s">
        <v>120</v>
      </c>
      <c r="D44" t="s">
        <v>126</v>
      </c>
      <c r="E44" t="s">
        <v>15</v>
      </c>
      <c r="F44" t="s">
        <v>35</v>
      </c>
      <c r="G44" t="s">
        <v>36</v>
      </c>
      <c r="H44" t="s">
        <v>18</v>
      </c>
      <c r="I44" t="s">
        <v>27</v>
      </c>
      <c r="J44" s="15">
        <v>54.89</v>
      </c>
      <c r="K44" t="s">
        <v>127</v>
      </c>
      <c r="L44" t="s">
        <v>38</v>
      </c>
      <c r="M44" t="s">
        <v>21</v>
      </c>
      <c r="N44" t="s">
        <v>21</v>
      </c>
      <c r="O44" t="s">
        <v>21</v>
      </c>
      <c r="P44" t="s">
        <v>21</v>
      </c>
    </row>
    <row r="45" spans="1:16" x14ac:dyDescent="0.35">
      <c r="C45" t="s">
        <v>120</v>
      </c>
      <c r="D45" t="s">
        <v>128</v>
      </c>
      <c r="E45" t="s">
        <v>15</v>
      </c>
      <c r="F45" t="s">
        <v>74</v>
      </c>
      <c r="G45" t="s">
        <v>36</v>
      </c>
      <c r="H45" t="s">
        <v>18</v>
      </c>
      <c r="I45" t="s">
        <v>27</v>
      </c>
      <c r="J45" s="15">
        <v>7.89</v>
      </c>
      <c r="K45" t="s">
        <v>129</v>
      </c>
      <c r="L45" t="s">
        <v>76</v>
      </c>
      <c r="M45" t="s">
        <v>21</v>
      </c>
      <c r="N45" t="s">
        <v>21</v>
      </c>
      <c r="O45" t="s">
        <v>21</v>
      </c>
      <c r="P45" t="s">
        <v>21</v>
      </c>
    </row>
    <row r="46" spans="1:16" x14ac:dyDescent="0.35">
      <c r="C46" t="s">
        <v>120</v>
      </c>
      <c r="D46" t="s">
        <v>130</v>
      </c>
      <c r="E46" t="s">
        <v>15</v>
      </c>
      <c r="F46" t="s">
        <v>35</v>
      </c>
      <c r="G46" t="s">
        <v>36</v>
      </c>
      <c r="H46" t="s">
        <v>18</v>
      </c>
      <c r="I46" t="s">
        <v>27</v>
      </c>
      <c r="J46" s="15">
        <v>54.89</v>
      </c>
      <c r="K46" t="s">
        <v>125</v>
      </c>
      <c r="L46" t="s">
        <v>38</v>
      </c>
      <c r="M46" t="s">
        <v>131</v>
      </c>
      <c r="N46" t="s">
        <v>21</v>
      </c>
      <c r="O46" t="s">
        <v>132</v>
      </c>
      <c r="P46" t="s">
        <v>21</v>
      </c>
    </row>
    <row r="47" spans="1:16" x14ac:dyDescent="0.35">
      <c r="C47" t="s">
        <v>120</v>
      </c>
      <c r="D47" t="s">
        <v>133</v>
      </c>
      <c r="E47" t="s">
        <v>15</v>
      </c>
      <c r="F47" t="s">
        <v>117</v>
      </c>
      <c r="G47" t="s">
        <v>36</v>
      </c>
      <c r="H47" t="s">
        <v>18</v>
      </c>
      <c r="I47" t="s">
        <v>27</v>
      </c>
      <c r="J47" s="15">
        <v>4.03</v>
      </c>
      <c r="K47" t="s">
        <v>134</v>
      </c>
      <c r="L47" t="s">
        <v>119</v>
      </c>
      <c r="M47" t="s">
        <v>21</v>
      </c>
      <c r="N47" t="s">
        <v>21</v>
      </c>
      <c r="O47" t="s">
        <v>21</v>
      </c>
      <c r="P47" t="s">
        <v>21</v>
      </c>
    </row>
    <row r="48" spans="1:16" x14ac:dyDescent="0.35">
      <c r="C48" t="s">
        <v>120</v>
      </c>
      <c r="D48" t="s">
        <v>135</v>
      </c>
      <c r="E48" t="s">
        <v>15</v>
      </c>
      <c r="F48" t="s">
        <v>35</v>
      </c>
      <c r="G48" t="s">
        <v>36</v>
      </c>
      <c r="H48" t="s">
        <v>18</v>
      </c>
      <c r="I48" t="s">
        <v>27</v>
      </c>
      <c r="J48" s="15">
        <v>54.89</v>
      </c>
      <c r="K48" t="s">
        <v>136</v>
      </c>
      <c r="L48" t="s">
        <v>38</v>
      </c>
      <c r="M48" t="s">
        <v>21</v>
      </c>
      <c r="N48" t="s">
        <v>21</v>
      </c>
      <c r="O48" t="s">
        <v>21</v>
      </c>
      <c r="P48" t="s">
        <v>21</v>
      </c>
    </row>
    <row r="49" spans="3:16" x14ac:dyDescent="0.35">
      <c r="C49" t="s">
        <v>120</v>
      </c>
      <c r="D49" t="s">
        <v>137</v>
      </c>
      <c r="E49" t="s">
        <v>15</v>
      </c>
      <c r="F49" t="s">
        <v>117</v>
      </c>
      <c r="G49" t="s">
        <v>36</v>
      </c>
      <c r="H49" t="s">
        <v>18</v>
      </c>
      <c r="I49" t="s">
        <v>27</v>
      </c>
      <c r="J49" s="15">
        <v>4.03</v>
      </c>
      <c r="K49" t="s">
        <v>134</v>
      </c>
      <c r="L49" t="s">
        <v>119</v>
      </c>
      <c r="M49" t="s">
        <v>21</v>
      </c>
      <c r="N49" t="s">
        <v>21</v>
      </c>
      <c r="O49" t="s">
        <v>21</v>
      </c>
      <c r="P49" t="s">
        <v>21</v>
      </c>
    </row>
    <row r="50" spans="3:16" x14ac:dyDescent="0.35">
      <c r="C50" t="s">
        <v>120</v>
      </c>
      <c r="D50" t="s">
        <v>138</v>
      </c>
      <c r="E50" t="s">
        <v>15</v>
      </c>
      <c r="F50" t="s">
        <v>35</v>
      </c>
      <c r="G50" t="s">
        <v>36</v>
      </c>
      <c r="H50" t="s">
        <v>18</v>
      </c>
      <c r="I50" t="s">
        <v>27</v>
      </c>
      <c r="J50" s="15">
        <v>54.89</v>
      </c>
      <c r="K50" t="s">
        <v>139</v>
      </c>
      <c r="L50" t="s">
        <v>38</v>
      </c>
      <c r="M50" t="s">
        <v>131</v>
      </c>
      <c r="N50" t="s">
        <v>21</v>
      </c>
      <c r="O50" t="s">
        <v>132</v>
      </c>
      <c r="P50" t="s">
        <v>21</v>
      </c>
    </row>
    <row r="51" spans="3:16" x14ac:dyDescent="0.35">
      <c r="C51" t="s">
        <v>120</v>
      </c>
      <c r="D51" t="s">
        <v>140</v>
      </c>
      <c r="E51" t="s">
        <v>15</v>
      </c>
      <c r="F51" t="s">
        <v>117</v>
      </c>
      <c r="G51" t="s">
        <v>36</v>
      </c>
      <c r="H51" t="s">
        <v>18</v>
      </c>
      <c r="I51" t="s">
        <v>27</v>
      </c>
      <c r="J51" s="15">
        <v>4.03</v>
      </c>
      <c r="K51" t="s">
        <v>118</v>
      </c>
      <c r="L51" t="s">
        <v>119</v>
      </c>
      <c r="M51" t="s">
        <v>21</v>
      </c>
      <c r="N51" t="s">
        <v>21</v>
      </c>
      <c r="O51" t="s">
        <v>21</v>
      </c>
      <c r="P51" t="s">
        <v>21</v>
      </c>
    </row>
    <row r="52" spans="3:16" x14ac:dyDescent="0.35">
      <c r="C52" t="s">
        <v>120</v>
      </c>
      <c r="D52" t="s">
        <v>141</v>
      </c>
      <c r="E52" t="s">
        <v>15</v>
      </c>
      <c r="F52" t="s">
        <v>40</v>
      </c>
      <c r="G52" t="s">
        <v>36</v>
      </c>
      <c r="H52" t="s">
        <v>18</v>
      </c>
      <c r="I52" t="s">
        <v>27</v>
      </c>
      <c r="J52" s="15">
        <v>15.18</v>
      </c>
      <c r="K52" t="s">
        <v>142</v>
      </c>
      <c r="L52" t="s">
        <v>29</v>
      </c>
      <c r="M52" t="s">
        <v>21</v>
      </c>
      <c r="N52" t="s">
        <v>21</v>
      </c>
      <c r="O52" t="s">
        <v>21</v>
      </c>
      <c r="P52" t="s">
        <v>21</v>
      </c>
    </row>
    <row r="53" spans="3:16" x14ac:dyDescent="0.35">
      <c r="C53" t="s">
        <v>120</v>
      </c>
      <c r="D53" t="s">
        <v>143</v>
      </c>
      <c r="E53" t="s">
        <v>15</v>
      </c>
      <c r="F53" t="s">
        <v>117</v>
      </c>
      <c r="G53" t="s">
        <v>36</v>
      </c>
      <c r="H53" t="s">
        <v>18</v>
      </c>
      <c r="I53" t="s">
        <v>27</v>
      </c>
      <c r="J53" s="15">
        <v>4.03</v>
      </c>
      <c r="K53" t="s">
        <v>118</v>
      </c>
      <c r="L53" t="s">
        <v>119</v>
      </c>
      <c r="M53" t="s">
        <v>21</v>
      </c>
      <c r="N53" t="s">
        <v>21</v>
      </c>
      <c r="O53" t="s">
        <v>21</v>
      </c>
      <c r="P53" t="s">
        <v>21</v>
      </c>
    </row>
    <row r="54" spans="3:16" x14ac:dyDescent="0.35">
      <c r="C54" t="s">
        <v>120</v>
      </c>
      <c r="D54" t="s">
        <v>144</v>
      </c>
      <c r="E54" t="s">
        <v>15</v>
      </c>
      <c r="F54" t="s">
        <v>40</v>
      </c>
      <c r="G54" t="s">
        <v>36</v>
      </c>
      <c r="H54" t="s">
        <v>18</v>
      </c>
      <c r="I54" t="s">
        <v>27</v>
      </c>
      <c r="J54" s="15">
        <v>15.18</v>
      </c>
      <c r="K54" t="s">
        <v>145</v>
      </c>
      <c r="L54" t="s">
        <v>29</v>
      </c>
      <c r="M54" t="s">
        <v>21</v>
      </c>
      <c r="N54" t="s">
        <v>21</v>
      </c>
      <c r="O54" t="s">
        <v>21</v>
      </c>
      <c r="P54" t="s">
        <v>21</v>
      </c>
    </row>
    <row r="55" spans="3:16" x14ac:dyDescent="0.35">
      <c r="C55" t="s">
        <v>120</v>
      </c>
      <c r="D55" t="s">
        <v>146</v>
      </c>
      <c r="E55" t="s">
        <v>15</v>
      </c>
      <c r="F55" t="s">
        <v>117</v>
      </c>
      <c r="G55" t="s">
        <v>36</v>
      </c>
      <c r="H55" t="s">
        <v>18</v>
      </c>
      <c r="I55" t="s">
        <v>27</v>
      </c>
      <c r="J55" s="15">
        <v>4.03</v>
      </c>
      <c r="K55" t="s">
        <v>118</v>
      </c>
      <c r="L55" t="s">
        <v>119</v>
      </c>
      <c r="M55" t="s">
        <v>21</v>
      </c>
      <c r="N55" t="s">
        <v>21</v>
      </c>
      <c r="O55" t="s">
        <v>21</v>
      </c>
      <c r="P55" t="s">
        <v>21</v>
      </c>
    </row>
    <row r="56" spans="3:16" x14ac:dyDescent="0.35">
      <c r="C56" t="s">
        <v>147</v>
      </c>
      <c r="D56" t="s">
        <v>147</v>
      </c>
      <c r="E56" t="s">
        <v>15</v>
      </c>
      <c r="F56" t="s">
        <v>16</v>
      </c>
      <c r="G56" t="s">
        <v>17</v>
      </c>
      <c r="H56" t="s">
        <v>18</v>
      </c>
      <c r="I56" t="s">
        <v>19</v>
      </c>
      <c r="J56" s="15">
        <v>0.44</v>
      </c>
      <c r="K56" t="s">
        <v>21</v>
      </c>
      <c r="L56" t="s">
        <v>22</v>
      </c>
      <c r="M56" t="s">
        <v>21</v>
      </c>
      <c r="N56" t="s">
        <v>21</v>
      </c>
      <c r="O56" t="s">
        <v>21</v>
      </c>
      <c r="P56" t="s">
        <v>21</v>
      </c>
    </row>
    <row r="57" spans="3:16" x14ac:dyDescent="0.35">
      <c r="C57" t="s">
        <v>147</v>
      </c>
      <c r="D57" t="s">
        <v>148</v>
      </c>
      <c r="E57" t="s">
        <v>15</v>
      </c>
      <c r="F57" t="s">
        <v>16</v>
      </c>
      <c r="G57" t="s">
        <v>17</v>
      </c>
      <c r="H57" t="s">
        <v>18</v>
      </c>
      <c r="I57" t="s">
        <v>19</v>
      </c>
      <c r="J57" s="15">
        <v>0.44</v>
      </c>
      <c r="K57" t="s">
        <v>21</v>
      </c>
      <c r="L57" t="s">
        <v>22</v>
      </c>
      <c r="M57" t="s">
        <v>21</v>
      </c>
      <c r="N57" t="s">
        <v>21</v>
      </c>
      <c r="O57" t="s">
        <v>21</v>
      </c>
      <c r="P57" t="s">
        <v>21</v>
      </c>
    </row>
    <row r="58" spans="3:16" x14ac:dyDescent="0.35">
      <c r="C58" t="s">
        <v>149</v>
      </c>
      <c r="D58" t="s">
        <v>149</v>
      </c>
      <c r="E58" t="s">
        <v>15</v>
      </c>
      <c r="F58" t="s">
        <v>16</v>
      </c>
      <c r="G58" t="s">
        <v>17</v>
      </c>
      <c r="H58" t="s">
        <v>18</v>
      </c>
      <c r="I58" t="s">
        <v>19</v>
      </c>
      <c r="J58" s="15">
        <v>0.44</v>
      </c>
      <c r="K58" t="s">
        <v>21</v>
      </c>
      <c r="L58" t="s">
        <v>22</v>
      </c>
      <c r="M58" t="s">
        <v>21</v>
      </c>
      <c r="N58" t="s">
        <v>21</v>
      </c>
      <c r="O58" t="s">
        <v>21</v>
      </c>
      <c r="P58" t="s">
        <v>21</v>
      </c>
    </row>
    <row r="59" spans="3:16" x14ac:dyDescent="0.35">
      <c r="C59" t="s">
        <v>149</v>
      </c>
      <c r="D59" t="s">
        <v>150</v>
      </c>
      <c r="E59" t="s">
        <v>15</v>
      </c>
      <c r="F59" t="s">
        <v>16</v>
      </c>
      <c r="G59" t="s">
        <v>17</v>
      </c>
      <c r="H59" t="s">
        <v>18</v>
      </c>
      <c r="I59" t="s">
        <v>19</v>
      </c>
      <c r="J59" s="15">
        <v>0.44</v>
      </c>
      <c r="K59" t="s">
        <v>21</v>
      </c>
      <c r="L59" t="s">
        <v>22</v>
      </c>
      <c r="M59" t="s">
        <v>21</v>
      </c>
      <c r="N59" t="s">
        <v>21</v>
      </c>
      <c r="O59" t="s">
        <v>21</v>
      </c>
      <c r="P59" t="s">
        <v>21</v>
      </c>
    </row>
    <row r="60" spans="3:16" x14ac:dyDescent="0.35">
      <c r="C60" t="s">
        <v>151</v>
      </c>
      <c r="D60" t="s">
        <v>151</v>
      </c>
      <c r="E60" t="s">
        <v>15</v>
      </c>
      <c r="F60" t="s">
        <v>16</v>
      </c>
      <c r="G60" t="s">
        <v>17</v>
      </c>
      <c r="H60" t="s">
        <v>18</v>
      </c>
      <c r="I60" t="s">
        <v>19</v>
      </c>
      <c r="J60" s="15">
        <v>0.44</v>
      </c>
      <c r="K60" t="s">
        <v>21</v>
      </c>
      <c r="L60" t="s">
        <v>22</v>
      </c>
      <c r="M60" t="s">
        <v>152</v>
      </c>
      <c r="N60" t="s">
        <v>87</v>
      </c>
      <c r="O60" t="s">
        <v>153</v>
      </c>
      <c r="P60" t="s">
        <v>89</v>
      </c>
    </row>
    <row r="61" spans="3:16" x14ac:dyDescent="0.35">
      <c r="C61" t="s">
        <v>151</v>
      </c>
      <c r="D61" t="s">
        <v>154</v>
      </c>
      <c r="E61" t="s">
        <v>15</v>
      </c>
      <c r="F61" t="s">
        <v>16</v>
      </c>
      <c r="G61" t="s">
        <v>17</v>
      </c>
      <c r="H61" t="s">
        <v>18</v>
      </c>
      <c r="I61" t="s">
        <v>19</v>
      </c>
      <c r="J61" s="15">
        <v>0.44</v>
      </c>
      <c r="K61" t="s">
        <v>21</v>
      </c>
      <c r="L61" t="s">
        <v>22</v>
      </c>
      <c r="M61" t="s">
        <v>21</v>
      </c>
      <c r="N61" t="s">
        <v>21</v>
      </c>
      <c r="O61" t="s">
        <v>21</v>
      </c>
      <c r="P61" t="s">
        <v>21</v>
      </c>
    </row>
    <row r="62" spans="3:16" x14ac:dyDescent="0.35">
      <c r="C62" t="s">
        <v>155</v>
      </c>
      <c r="D62" t="s">
        <v>156</v>
      </c>
      <c r="E62" t="s">
        <v>15</v>
      </c>
      <c r="F62" t="s">
        <v>16</v>
      </c>
      <c r="G62" t="s">
        <v>17</v>
      </c>
      <c r="H62" t="s">
        <v>18</v>
      </c>
      <c r="I62" t="s">
        <v>19</v>
      </c>
      <c r="J62" s="15">
        <v>0.44</v>
      </c>
      <c r="K62" t="s">
        <v>21</v>
      </c>
      <c r="L62" t="s">
        <v>22</v>
      </c>
      <c r="M62" t="s">
        <v>21</v>
      </c>
      <c r="N62" t="s">
        <v>21</v>
      </c>
      <c r="O62" t="s">
        <v>21</v>
      </c>
      <c r="P62" t="s">
        <v>21</v>
      </c>
    </row>
    <row r="63" spans="3:16" x14ac:dyDescent="0.35">
      <c r="C63" t="s">
        <v>155</v>
      </c>
      <c r="D63" t="s">
        <v>157</v>
      </c>
      <c r="E63" t="s">
        <v>15</v>
      </c>
      <c r="F63" t="s">
        <v>16</v>
      </c>
      <c r="G63" t="s">
        <v>17</v>
      </c>
      <c r="H63" t="s">
        <v>18</v>
      </c>
      <c r="I63" t="s">
        <v>19</v>
      </c>
      <c r="J63" s="15">
        <v>0.44</v>
      </c>
      <c r="K63" t="s">
        <v>21</v>
      </c>
      <c r="L63" t="s">
        <v>22</v>
      </c>
      <c r="M63" t="s">
        <v>21</v>
      </c>
      <c r="N63" t="s">
        <v>21</v>
      </c>
      <c r="O63" t="s">
        <v>21</v>
      </c>
      <c r="P63" t="s">
        <v>21</v>
      </c>
    </row>
    <row r="64" spans="3:16" x14ac:dyDescent="0.35">
      <c r="C64" t="s">
        <v>158</v>
      </c>
      <c r="D64" t="s">
        <v>159</v>
      </c>
      <c r="E64" t="s">
        <v>15</v>
      </c>
      <c r="F64" t="s">
        <v>16</v>
      </c>
      <c r="G64" t="s">
        <v>17</v>
      </c>
      <c r="H64" t="s">
        <v>18</v>
      </c>
      <c r="I64" t="s">
        <v>19</v>
      </c>
      <c r="J64" s="15">
        <v>0.44</v>
      </c>
      <c r="K64" t="s">
        <v>21</v>
      </c>
      <c r="L64" t="s">
        <v>22</v>
      </c>
      <c r="M64" t="s">
        <v>21</v>
      </c>
      <c r="N64" t="s">
        <v>102</v>
      </c>
      <c r="O64" t="s">
        <v>21</v>
      </c>
      <c r="P64" t="s">
        <v>89</v>
      </c>
    </row>
    <row r="65" spans="3:16" x14ac:dyDescent="0.35">
      <c r="C65" t="s">
        <v>158</v>
      </c>
      <c r="D65" t="s">
        <v>160</v>
      </c>
      <c r="E65" t="s">
        <v>15</v>
      </c>
      <c r="F65" t="s">
        <v>16</v>
      </c>
      <c r="G65" t="s">
        <v>17</v>
      </c>
      <c r="H65" t="s">
        <v>18</v>
      </c>
      <c r="I65" t="s">
        <v>19</v>
      </c>
      <c r="J65" s="15">
        <v>0.44</v>
      </c>
      <c r="K65" t="s">
        <v>21</v>
      </c>
      <c r="L65" t="s">
        <v>22</v>
      </c>
      <c r="M65" t="s">
        <v>21</v>
      </c>
      <c r="N65" t="s">
        <v>161</v>
      </c>
      <c r="O65" t="s">
        <v>21</v>
      </c>
      <c r="P65" t="s">
        <v>68</v>
      </c>
    </row>
    <row r="66" spans="3:16" x14ac:dyDescent="0.35">
      <c r="C66" t="s">
        <v>162</v>
      </c>
      <c r="D66" t="s">
        <v>163</v>
      </c>
      <c r="E66" t="s">
        <v>15</v>
      </c>
      <c r="F66" t="s">
        <v>16</v>
      </c>
      <c r="G66" t="s">
        <v>17</v>
      </c>
      <c r="H66" t="s">
        <v>18</v>
      </c>
      <c r="I66" t="s">
        <v>19</v>
      </c>
      <c r="J66" s="15">
        <v>0.44</v>
      </c>
      <c r="K66" t="s">
        <v>21</v>
      </c>
      <c r="L66" t="s">
        <v>22</v>
      </c>
      <c r="M66" t="s">
        <v>21</v>
      </c>
      <c r="N66" t="s">
        <v>21</v>
      </c>
      <c r="O66" t="s">
        <v>21</v>
      </c>
      <c r="P66" t="s">
        <v>21</v>
      </c>
    </row>
    <row r="67" spans="3:16" x14ac:dyDescent="0.35">
      <c r="C67" t="s">
        <v>164</v>
      </c>
      <c r="D67" t="s">
        <v>165</v>
      </c>
      <c r="E67" t="s">
        <v>15</v>
      </c>
      <c r="F67" t="s">
        <v>16</v>
      </c>
      <c r="G67" t="s">
        <v>17</v>
      </c>
      <c r="H67" t="s">
        <v>18</v>
      </c>
      <c r="I67" t="s">
        <v>19</v>
      </c>
      <c r="J67" s="15">
        <v>0.44</v>
      </c>
      <c r="K67" t="s">
        <v>21</v>
      </c>
      <c r="L67" t="s">
        <v>22</v>
      </c>
      <c r="M67" t="s">
        <v>21</v>
      </c>
      <c r="N67" t="s">
        <v>21</v>
      </c>
      <c r="O67" t="s">
        <v>21</v>
      </c>
      <c r="P67" t="s">
        <v>21</v>
      </c>
    </row>
    <row r="68" spans="3:16" x14ac:dyDescent="0.35">
      <c r="C68" t="s">
        <v>166</v>
      </c>
      <c r="D68" t="s">
        <v>166</v>
      </c>
      <c r="E68" t="s">
        <v>15</v>
      </c>
      <c r="F68" t="s">
        <v>16</v>
      </c>
      <c r="G68" t="s">
        <v>17</v>
      </c>
      <c r="H68" t="s">
        <v>18</v>
      </c>
      <c r="I68" t="s">
        <v>19</v>
      </c>
      <c r="J68" s="15">
        <v>0.44</v>
      </c>
      <c r="K68" t="s">
        <v>21</v>
      </c>
      <c r="L68" t="s">
        <v>22</v>
      </c>
      <c r="M68" t="s">
        <v>21</v>
      </c>
      <c r="N68" t="s">
        <v>21</v>
      </c>
      <c r="O68" t="s">
        <v>21</v>
      </c>
      <c r="P68" t="s">
        <v>21</v>
      </c>
    </row>
    <row r="69" spans="3:16" x14ac:dyDescent="0.35">
      <c r="C69" t="s">
        <v>167</v>
      </c>
      <c r="D69" t="s">
        <v>168</v>
      </c>
      <c r="E69" t="s">
        <v>15</v>
      </c>
      <c r="F69" t="s">
        <v>74</v>
      </c>
      <c r="G69" t="s">
        <v>36</v>
      </c>
      <c r="H69" t="s">
        <v>18</v>
      </c>
      <c r="I69" t="s">
        <v>27</v>
      </c>
      <c r="J69" s="15">
        <v>7.89</v>
      </c>
      <c r="K69" t="s">
        <v>129</v>
      </c>
      <c r="L69" t="s">
        <v>76</v>
      </c>
      <c r="M69" t="s">
        <v>21</v>
      </c>
      <c r="N69" t="s">
        <v>21</v>
      </c>
      <c r="O69" t="s">
        <v>21</v>
      </c>
      <c r="P69" t="s">
        <v>21</v>
      </c>
    </row>
    <row r="70" spans="3:16" x14ac:dyDescent="0.35">
      <c r="C70" t="s">
        <v>167</v>
      </c>
      <c r="D70" t="s">
        <v>169</v>
      </c>
      <c r="E70" t="s">
        <v>15</v>
      </c>
      <c r="F70" t="s">
        <v>170</v>
      </c>
      <c r="G70" t="s">
        <v>36</v>
      </c>
      <c r="H70" t="s">
        <v>18</v>
      </c>
      <c r="I70" t="s">
        <v>27</v>
      </c>
      <c r="J70" s="15">
        <v>29.16</v>
      </c>
      <c r="K70" t="s">
        <v>171</v>
      </c>
      <c r="L70" t="s">
        <v>172</v>
      </c>
      <c r="M70" t="s">
        <v>21</v>
      </c>
      <c r="N70" t="s">
        <v>21</v>
      </c>
      <c r="O70" t="s">
        <v>21</v>
      </c>
      <c r="P70" t="s">
        <v>21</v>
      </c>
    </row>
    <row r="71" spans="3:16" x14ac:dyDescent="0.35">
      <c r="C71" t="s">
        <v>173</v>
      </c>
      <c r="D71" t="s">
        <v>174</v>
      </c>
      <c r="E71" t="s">
        <v>15</v>
      </c>
      <c r="F71" t="s">
        <v>74</v>
      </c>
      <c r="G71" t="s">
        <v>36</v>
      </c>
      <c r="H71" t="s">
        <v>18</v>
      </c>
      <c r="I71" t="s">
        <v>27</v>
      </c>
      <c r="J71" s="15">
        <v>7.89</v>
      </c>
      <c r="K71" t="s">
        <v>75</v>
      </c>
      <c r="L71" t="s">
        <v>76</v>
      </c>
      <c r="M71" t="s">
        <v>21</v>
      </c>
      <c r="N71" t="s">
        <v>21</v>
      </c>
      <c r="O71" t="s">
        <v>21</v>
      </c>
      <c r="P71" t="s">
        <v>21</v>
      </c>
    </row>
    <row r="72" spans="3:16" x14ac:dyDescent="0.35">
      <c r="C72" t="s">
        <v>175</v>
      </c>
      <c r="D72" t="s">
        <v>175</v>
      </c>
      <c r="E72" t="s">
        <v>15</v>
      </c>
      <c r="F72" t="s">
        <v>16</v>
      </c>
      <c r="G72" t="s">
        <v>17</v>
      </c>
      <c r="H72" t="s">
        <v>18</v>
      </c>
      <c r="I72" t="s">
        <v>19</v>
      </c>
      <c r="J72" s="15">
        <v>0.44</v>
      </c>
      <c r="K72" t="s">
        <v>21</v>
      </c>
      <c r="L72" t="s">
        <v>22</v>
      </c>
      <c r="M72" t="s">
        <v>21</v>
      </c>
      <c r="N72" t="s">
        <v>21</v>
      </c>
      <c r="O72" t="s">
        <v>21</v>
      </c>
      <c r="P72" t="s">
        <v>21</v>
      </c>
    </row>
    <row r="73" spans="3:16" x14ac:dyDescent="0.35">
      <c r="C73" t="s">
        <v>175</v>
      </c>
      <c r="D73" t="s">
        <v>176</v>
      </c>
      <c r="E73" t="s">
        <v>15</v>
      </c>
      <c r="F73" t="s">
        <v>16</v>
      </c>
      <c r="G73" t="s">
        <v>17</v>
      </c>
      <c r="H73" t="s">
        <v>18</v>
      </c>
      <c r="I73" t="s">
        <v>19</v>
      </c>
      <c r="J73" s="15">
        <v>0.44</v>
      </c>
      <c r="K73" t="s">
        <v>21</v>
      </c>
      <c r="L73" t="s">
        <v>22</v>
      </c>
      <c r="M73" t="s">
        <v>21</v>
      </c>
      <c r="N73" t="s">
        <v>21</v>
      </c>
      <c r="O73" t="s">
        <v>21</v>
      </c>
      <c r="P73" t="s">
        <v>21</v>
      </c>
    </row>
    <row r="74" spans="3:16" x14ac:dyDescent="0.35">
      <c r="C74" t="s">
        <v>177</v>
      </c>
      <c r="D74" t="s">
        <v>177</v>
      </c>
      <c r="E74" t="s">
        <v>15</v>
      </c>
      <c r="F74" t="s">
        <v>16</v>
      </c>
      <c r="G74" t="s">
        <v>17</v>
      </c>
      <c r="H74" t="s">
        <v>18</v>
      </c>
      <c r="I74" t="s">
        <v>19</v>
      </c>
      <c r="J74" s="15">
        <v>0.44</v>
      </c>
      <c r="K74" t="s">
        <v>21</v>
      </c>
      <c r="L74" t="s">
        <v>22</v>
      </c>
      <c r="M74" t="s">
        <v>21</v>
      </c>
      <c r="N74" t="s">
        <v>21</v>
      </c>
      <c r="O74" t="s">
        <v>21</v>
      </c>
      <c r="P74" t="s">
        <v>21</v>
      </c>
    </row>
    <row r="75" spans="3:16" x14ac:dyDescent="0.35">
      <c r="C75" t="s">
        <v>178</v>
      </c>
      <c r="D75" t="s">
        <v>178</v>
      </c>
      <c r="E75" t="s">
        <v>15</v>
      </c>
      <c r="F75" t="s">
        <v>16</v>
      </c>
      <c r="G75" t="s">
        <v>17</v>
      </c>
      <c r="H75" t="s">
        <v>18</v>
      </c>
      <c r="I75" t="s">
        <v>19</v>
      </c>
      <c r="J75" s="15">
        <v>0.44</v>
      </c>
      <c r="K75" t="s">
        <v>21</v>
      </c>
      <c r="L75" t="s">
        <v>22</v>
      </c>
      <c r="M75" t="s">
        <v>179</v>
      </c>
      <c r="N75" t="s">
        <v>180</v>
      </c>
      <c r="O75" t="s">
        <v>181</v>
      </c>
      <c r="P75" t="s">
        <v>33</v>
      </c>
    </row>
    <row r="76" spans="3:16" x14ac:dyDescent="0.35">
      <c r="C76" t="s">
        <v>182</v>
      </c>
      <c r="D76" t="s">
        <v>182</v>
      </c>
      <c r="E76" t="s">
        <v>15</v>
      </c>
      <c r="F76" t="s">
        <v>16</v>
      </c>
      <c r="G76" t="s">
        <v>17</v>
      </c>
      <c r="H76" t="s">
        <v>18</v>
      </c>
      <c r="I76" t="s">
        <v>19</v>
      </c>
      <c r="J76" s="15">
        <v>0.44</v>
      </c>
      <c r="K76" t="s">
        <v>21</v>
      </c>
      <c r="L76" t="s">
        <v>22</v>
      </c>
      <c r="M76" t="s">
        <v>21</v>
      </c>
      <c r="N76" t="s">
        <v>21</v>
      </c>
      <c r="O76" t="s">
        <v>21</v>
      </c>
      <c r="P76" t="s">
        <v>21</v>
      </c>
    </row>
    <row r="77" spans="3:16" x14ac:dyDescent="0.35">
      <c r="C77" t="s">
        <v>182</v>
      </c>
      <c r="D77" t="s">
        <v>183</v>
      </c>
      <c r="E77" t="s">
        <v>15</v>
      </c>
      <c r="F77" t="s">
        <v>16</v>
      </c>
      <c r="G77" t="s">
        <v>17</v>
      </c>
      <c r="H77" t="s">
        <v>18</v>
      </c>
      <c r="I77" t="s">
        <v>19</v>
      </c>
      <c r="J77" s="15">
        <v>0.44</v>
      </c>
      <c r="K77" t="s">
        <v>21</v>
      </c>
      <c r="L77" t="s">
        <v>22</v>
      </c>
      <c r="M77" t="s">
        <v>21</v>
      </c>
      <c r="N77" t="s">
        <v>21</v>
      </c>
      <c r="O77" t="s">
        <v>21</v>
      </c>
      <c r="P77" t="s">
        <v>21</v>
      </c>
    </row>
    <row r="78" spans="3:16" x14ac:dyDescent="0.35">
      <c r="C78" t="s">
        <v>184</v>
      </c>
      <c r="D78" t="s">
        <v>184</v>
      </c>
      <c r="E78" t="s">
        <v>15</v>
      </c>
      <c r="F78" t="s">
        <v>16</v>
      </c>
      <c r="G78" t="s">
        <v>17</v>
      </c>
      <c r="H78" t="s">
        <v>18</v>
      </c>
      <c r="I78" t="s">
        <v>19</v>
      </c>
      <c r="J78" s="15">
        <v>0.44</v>
      </c>
      <c r="K78" t="s">
        <v>21</v>
      </c>
      <c r="L78" t="s">
        <v>22</v>
      </c>
      <c r="M78" t="s">
        <v>21</v>
      </c>
      <c r="N78" t="s">
        <v>21</v>
      </c>
      <c r="O78" t="s">
        <v>21</v>
      </c>
      <c r="P78" t="s">
        <v>21</v>
      </c>
    </row>
    <row r="79" spans="3:16" x14ac:dyDescent="0.35">
      <c r="C79" t="s">
        <v>184</v>
      </c>
      <c r="D79" t="s">
        <v>185</v>
      </c>
      <c r="E79" t="s">
        <v>15</v>
      </c>
      <c r="F79" t="s">
        <v>16</v>
      </c>
      <c r="G79" t="s">
        <v>17</v>
      </c>
      <c r="H79" t="s">
        <v>18</v>
      </c>
      <c r="I79" t="s">
        <v>19</v>
      </c>
      <c r="J79" s="15">
        <v>0.44</v>
      </c>
      <c r="K79" t="s">
        <v>21</v>
      </c>
      <c r="L79" t="s">
        <v>22</v>
      </c>
      <c r="M79" t="s">
        <v>21</v>
      </c>
      <c r="N79" t="s">
        <v>21</v>
      </c>
      <c r="O79" t="s">
        <v>21</v>
      </c>
      <c r="P79" t="s">
        <v>21</v>
      </c>
    </row>
    <row r="80" spans="3:16" x14ac:dyDescent="0.35">
      <c r="C80" t="s">
        <v>186</v>
      </c>
      <c r="D80" t="s">
        <v>187</v>
      </c>
      <c r="E80" t="s">
        <v>15</v>
      </c>
      <c r="F80" t="s">
        <v>97</v>
      </c>
      <c r="G80" t="s">
        <v>36</v>
      </c>
      <c r="H80" t="s">
        <v>18</v>
      </c>
      <c r="I80" t="s">
        <v>115</v>
      </c>
      <c r="J80" s="15">
        <v>2.06</v>
      </c>
      <c r="K80" t="s">
        <v>98</v>
      </c>
      <c r="L80" t="s">
        <v>99</v>
      </c>
      <c r="M80" t="s">
        <v>21</v>
      </c>
      <c r="N80" t="s">
        <v>21</v>
      </c>
      <c r="O80" t="s">
        <v>21</v>
      </c>
      <c r="P80" t="s">
        <v>21</v>
      </c>
    </row>
    <row r="81" spans="3:16" x14ac:dyDescent="0.35">
      <c r="C81" t="s">
        <v>188</v>
      </c>
      <c r="D81" t="s">
        <v>188</v>
      </c>
      <c r="E81" t="s">
        <v>15</v>
      </c>
      <c r="F81" t="s">
        <v>16</v>
      </c>
      <c r="G81" t="s">
        <v>17</v>
      </c>
      <c r="H81" t="s">
        <v>18</v>
      </c>
      <c r="I81" t="s">
        <v>19</v>
      </c>
      <c r="J81" s="15">
        <v>0.44</v>
      </c>
      <c r="K81" t="s">
        <v>21</v>
      </c>
      <c r="L81" t="s">
        <v>22</v>
      </c>
      <c r="M81" t="s">
        <v>21</v>
      </c>
      <c r="N81" t="s">
        <v>21</v>
      </c>
      <c r="O81" t="s">
        <v>21</v>
      </c>
      <c r="P81" t="s">
        <v>21</v>
      </c>
    </row>
    <row r="82" spans="3:16" x14ac:dyDescent="0.35">
      <c r="C82" t="s">
        <v>189</v>
      </c>
      <c r="D82" t="s">
        <v>189</v>
      </c>
      <c r="E82" t="s">
        <v>15</v>
      </c>
      <c r="F82" t="s">
        <v>16</v>
      </c>
      <c r="G82" t="s">
        <v>17</v>
      </c>
      <c r="H82" t="s">
        <v>18</v>
      </c>
      <c r="I82" t="s">
        <v>19</v>
      </c>
      <c r="J82" s="15">
        <v>0.44</v>
      </c>
      <c r="K82" t="s">
        <v>21</v>
      </c>
      <c r="L82" t="s">
        <v>22</v>
      </c>
      <c r="M82" t="s">
        <v>21</v>
      </c>
      <c r="N82" t="s">
        <v>63</v>
      </c>
      <c r="O82" t="s">
        <v>21</v>
      </c>
      <c r="P82" t="s">
        <v>83</v>
      </c>
    </row>
    <row r="83" spans="3:16" x14ac:dyDescent="0.35">
      <c r="C83" t="s">
        <v>190</v>
      </c>
      <c r="D83" t="s">
        <v>191</v>
      </c>
      <c r="E83" t="s">
        <v>15</v>
      </c>
      <c r="F83" t="s">
        <v>74</v>
      </c>
      <c r="G83" t="s">
        <v>36</v>
      </c>
      <c r="H83" t="s">
        <v>18</v>
      </c>
      <c r="I83" t="s">
        <v>27</v>
      </c>
      <c r="J83" s="15">
        <v>7.89</v>
      </c>
      <c r="K83" t="s">
        <v>75</v>
      </c>
      <c r="L83" t="s">
        <v>76</v>
      </c>
      <c r="M83" t="s">
        <v>21</v>
      </c>
      <c r="N83" t="s">
        <v>21</v>
      </c>
      <c r="O83" t="s">
        <v>21</v>
      </c>
      <c r="P83" t="s">
        <v>21</v>
      </c>
    </row>
    <row r="84" spans="3:16" x14ac:dyDescent="0.35">
      <c r="C84" t="s">
        <v>192</v>
      </c>
      <c r="D84" t="s">
        <v>192</v>
      </c>
      <c r="E84" t="s">
        <v>15</v>
      </c>
      <c r="F84" t="s">
        <v>16</v>
      </c>
      <c r="G84" t="s">
        <v>17</v>
      </c>
      <c r="H84" t="s">
        <v>18</v>
      </c>
      <c r="I84" t="s">
        <v>19</v>
      </c>
      <c r="J84" s="15">
        <v>0.44</v>
      </c>
      <c r="K84" t="s">
        <v>21</v>
      </c>
      <c r="L84" t="s">
        <v>22</v>
      </c>
      <c r="M84" t="s">
        <v>21</v>
      </c>
      <c r="N84" t="s">
        <v>193</v>
      </c>
      <c r="O84" t="s">
        <v>21</v>
      </c>
      <c r="P84" t="s">
        <v>89</v>
      </c>
    </row>
    <row r="85" spans="3:16" x14ac:dyDescent="0.35">
      <c r="C85" t="s">
        <v>192</v>
      </c>
      <c r="D85" t="s">
        <v>194</v>
      </c>
      <c r="E85" t="s">
        <v>15</v>
      </c>
      <c r="F85" t="s">
        <v>16</v>
      </c>
      <c r="G85" t="s">
        <v>17</v>
      </c>
      <c r="H85" t="s">
        <v>18</v>
      </c>
      <c r="I85" t="s">
        <v>19</v>
      </c>
      <c r="J85" s="15">
        <v>0.44</v>
      </c>
      <c r="K85" t="s">
        <v>21</v>
      </c>
      <c r="L85" t="s">
        <v>22</v>
      </c>
      <c r="M85" t="s">
        <v>21</v>
      </c>
      <c r="N85" t="s">
        <v>21</v>
      </c>
      <c r="O85" t="s">
        <v>21</v>
      </c>
      <c r="P85" t="s">
        <v>21</v>
      </c>
    </row>
    <row r="86" spans="3:16" x14ac:dyDescent="0.35">
      <c r="C86" t="s">
        <v>195</v>
      </c>
      <c r="D86" t="s">
        <v>195</v>
      </c>
      <c r="E86" t="s">
        <v>15</v>
      </c>
      <c r="F86" t="s">
        <v>16</v>
      </c>
      <c r="G86" t="s">
        <v>17</v>
      </c>
      <c r="H86" t="s">
        <v>18</v>
      </c>
      <c r="I86" t="s">
        <v>19</v>
      </c>
      <c r="J86" s="15">
        <v>0.44</v>
      </c>
      <c r="K86" t="s">
        <v>21</v>
      </c>
      <c r="L86" t="s">
        <v>22</v>
      </c>
      <c r="M86" t="s">
        <v>21</v>
      </c>
      <c r="N86" t="s">
        <v>21</v>
      </c>
      <c r="O86" t="s">
        <v>21</v>
      </c>
      <c r="P86" t="s">
        <v>21</v>
      </c>
    </row>
    <row r="87" spans="3:16" x14ac:dyDescent="0.35">
      <c r="C87" t="s">
        <v>195</v>
      </c>
      <c r="D87" t="s">
        <v>196</v>
      </c>
      <c r="E87" t="s">
        <v>15</v>
      </c>
      <c r="F87" t="s">
        <v>16</v>
      </c>
      <c r="G87" t="s">
        <v>17</v>
      </c>
      <c r="H87" t="s">
        <v>18</v>
      </c>
      <c r="I87" t="s">
        <v>19</v>
      </c>
      <c r="J87" s="15">
        <v>0.44</v>
      </c>
      <c r="K87" t="s">
        <v>21</v>
      </c>
      <c r="L87" t="s">
        <v>22</v>
      </c>
      <c r="M87" t="s">
        <v>21</v>
      </c>
      <c r="N87" t="s">
        <v>21</v>
      </c>
      <c r="O87" t="s">
        <v>21</v>
      </c>
      <c r="P87" t="s">
        <v>21</v>
      </c>
    </row>
    <row r="88" spans="3:16" x14ac:dyDescent="0.35">
      <c r="C88" t="s">
        <v>197</v>
      </c>
      <c r="D88" t="s">
        <v>197</v>
      </c>
      <c r="E88" t="s">
        <v>15</v>
      </c>
      <c r="F88" t="s">
        <v>16</v>
      </c>
      <c r="G88" t="s">
        <v>17</v>
      </c>
      <c r="H88" t="s">
        <v>18</v>
      </c>
      <c r="I88" t="s">
        <v>19</v>
      </c>
      <c r="J88" s="15">
        <v>0.44</v>
      </c>
      <c r="K88" t="s">
        <v>21</v>
      </c>
      <c r="L88" t="s">
        <v>22</v>
      </c>
      <c r="M88" t="s">
        <v>21</v>
      </c>
      <c r="N88" t="s">
        <v>21</v>
      </c>
      <c r="O88" t="s">
        <v>21</v>
      </c>
      <c r="P88" t="s">
        <v>21</v>
      </c>
    </row>
    <row r="89" spans="3:16" x14ac:dyDescent="0.35">
      <c r="C89" t="s">
        <v>198</v>
      </c>
      <c r="D89" t="s">
        <v>198</v>
      </c>
      <c r="E89" t="s">
        <v>15</v>
      </c>
      <c r="F89" t="s">
        <v>16</v>
      </c>
      <c r="G89" t="s">
        <v>17</v>
      </c>
      <c r="H89" t="s">
        <v>18</v>
      </c>
      <c r="I89" t="s">
        <v>19</v>
      </c>
      <c r="J89" s="15">
        <v>0.44</v>
      </c>
      <c r="K89" t="s">
        <v>21</v>
      </c>
      <c r="L89" t="s">
        <v>22</v>
      </c>
      <c r="M89" t="s">
        <v>21</v>
      </c>
      <c r="N89" t="s">
        <v>21</v>
      </c>
      <c r="O89" t="s">
        <v>21</v>
      </c>
      <c r="P89" t="s">
        <v>21</v>
      </c>
    </row>
    <row r="90" spans="3:16" x14ac:dyDescent="0.35">
      <c r="C90" t="s">
        <v>198</v>
      </c>
      <c r="D90" t="s">
        <v>199</v>
      </c>
      <c r="E90" t="s">
        <v>15</v>
      </c>
      <c r="F90" t="s">
        <v>16</v>
      </c>
      <c r="G90" t="s">
        <v>17</v>
      </c>
      <c r="H90" t="s">
        <v>18</v>
      </c>
      <c r="I90" t="s">
        <v>19</v>
      </c>
      <c r="J90" s="15">
        <v>0.44</v>
      </c>
      <c r="K90" t="s">
        <v>21</v>
      </c>
      <c r="L90" t="s">
        <v>22</v>
      </c>
      <c r="M90" t="s">
        <v>21</v>
      </c>
      <c r="N90" t="s">
        <v>21</v>
      </c>
      <c r="O90" t="s">
        <v>21</v>
      </c>
      <c r="P90" t="s">
        <v>21</v>
      </c>
    </row>
    <row r="91" spans="3:16" x14ac:dyDescent="0.35">
      <c r="C91" t="s">
        <v>200</v>
      </c>
      <c r="D91" t="s">
        <v>201</v>
      </c>
      <c r="E91" t="s">
        <v>15</v>
      </c>
      <c r="F91" t="s">
        <v>74</v>
      </c>
      <c r="G91" t="s">
        <v>36</v>
      </c>
      <c r="H91" t="s">
        <v>18</v>
      </c>
      <c r="I91" t="s">
        <v>27</v>
      </c>
      <c r="J91" s="15">
        <v>7.89</v>
      </c>
      <c r="K91" t="s">
        <v>75</v>
      </c>
      <c r="L91" t="s">
        <v>76</v>
      </c>
      <c r="M91" t="s">
        <v>202</v>
      </c>
      <c r="N91" t="s">
        <v>21</v>
      </c>
      <c r="O91" t="s">
        <v>203</v>
      </c>
      <c r="P91" t="s">
        <v>21</v>
      </c>
    </row>
    <row r="92" spans="3:16" x14ac:dyDescent="0.35">
      <c r="C92" t="s">
        <v>200</v>
      </c>
      <c r="D92" t="s">
        <v>204</v>
      </c>
      <c r="E92" t="s">
        <v>15</v>
      </c>
      <c r="F92" t="s">
        <v>97</v>
      </c>
      <c r="G92" t="s">
        <v>36</v>
      </c>
      <c r="H92" t="s">
        <v>18</v>
      </c>
      <c r="I92" t="s">
        <v>27</v>
      </c>
      <c r="J92" s="15">
        <v>2.06</v>
      </c>
      <c r="K92" t="s">
        <v>99</v>
      </c>
      <c r="L92" t="s">
        <v>99</v>
      </c>
      <c r="M92" t="s">
        <v>21</v>
      </c>
      <c r="N92" t="s">
        <v>21</v>
      </c>
      <c r="O92" t="s">
        <v>21</v>
      </c>
      <c r="P92" t="s">
        <v>21</v>
      </c>
    </row>
    <row r="93" spans="3:16" x14ac:dyDescent="0.35">
      <c r="C93" t="s">
        <v>200</v>
      </c>
      <c r="D93" t="s">
        <v>205</v>
      </c>
      <c r="E93" t="s">
        <v>15</v>
      </c>
      <c r="F93" t="s">
        <v>206</v>
      </c>
      <c r="G93" t="s">
        <v>36</v>
      </c>
      <c r="H93" t="s">
        <v>18</v>
      </c>
      <c r="I93" t="s">
        <v>27</v>
      </c>
      <c r="J93" s="15">
        <v>192.1</v>
      </c>
      <c r="K93" t="s">
        <v>207</v>
      </c>
      <c r="L93" t="s">
        <v>208</v>
      </c>
      <c r="M93" t="s">
        <v>209</v>
      </c>
      <c r="N93" t="s">
        <v>21</v>
      </c>
      <c r="O93" t="s">
        <v>68</v>
      </c>
      <c r="P93" t="s">
        <v>21</v>
      </c>
    </row>
    <row r="94" spans="3:16" x14ac:dyDescent="0.35">
      <c r="C94" t="s">
        <v>200</v>
      </c>
      <c r="D94" t="s">
        <v>210</v>
      </c>
      <c r="E94" t="s">
        <v>15</v>
      </c>
      <c r="F94" t="s">
        <v>206</v>
      </c>
      <c r="G94" t="s">
        <v>36</v>
      </c>
      <c r="H94" t="s">
        <v>18</v>
      </c>
      <c r="I94" t="s">
        <v>27</v>
      </c>
      <c r="J94" s="15">
        <v>192.1</v>
      </c>
      <c r="K94" t="s">
        <v>211</v>
      </c>
      <c r="L94" t="s">
        <v>208</v>
      </c>
      <c r="M94" t="s">
        <v>21</v>
      </c>
      <c r="N94" t="s">
        <v>21</v>
      </c>
      <c r="O94" t="s">
        <v>21</v>
      </c>
      <c r="P94" t="s">
        <v>21</v>
      </c>
    </row>
    <row r="95" spans="3:16" x14ac:dyDescent="0.35">
      <c r="C95" t="s">
        <v>200</v>
      </c>
      <c r="D95" t="s">
        <v>212</v>
      </c>
      <c r="E95" t="s">
        <v>15</v>
      </c>
      <c r="F95" t="s">
        <v>35</v>
      </c>
      <c r="G95" t="s">
        <v>36</v>
      </c>
      <c r="H95" t="s">
        <v>18</v>
      </c>
      <c r="I95" t="s">
        <v>27</v>
      </c>
      <c r="J95" s="15">
        <v>54.89</v>
      </c>
      <c r="K95" t="s">
        <v>213</v>
      </c>
      <c r="L95" t="s">
        <v>38</v>
      </c>
      <c r="M95" t="s">
        <v>21</v>
      </c>
      <c r="N95" t="s">
        <v>21</v>
      </c>
      <c r="O95" t="s">
        <v>21</v>
      </c>
      <c r="P95" t="s">
        <v>21</v>
      </c>
    </row>
    <row r="96" spans="3:16" x14ac:dyDescent="0.35">
      <c r="C96" t="s">
        <v>200</v>
      </c>
      <c r="D96" t="s">
        <v>214</v>
      </c>
      <c r="E96" t="s">
        <v>15</v>
      </c>
      <c r="F96" t="s">
        <v>111</v>
      </c>
      <c r="G96" t="s">
        <v>36</v>
      </c>
      <c r="H96" t="s">
        <v>18</v>
      </c>
      <c r="I96" t="s">
        <v>27</v>
      </c>
      <c r="J96" s="15">
        <v>104.28</v>
      </c>
      <c r="K96" t="s">
        <v>215</v>
      </c>
      <c r="L96" t="s">
        <v>112</v>
      </c>
      <c r="M96" t="s">
        <v>21</v>
      </c>
      <c r="N96" t="s">
        <v>21</v>
      </c>
      <c r="O96" t="s">
        <v>21</v>
      </c>
      <c r="P96" t="s">
        <v>21</v>
      </c>
    </row>
    <row r="97" spans="3:16" x14ac:dyDescent="0.35">
      <c r="C97" t="s">
        <v>200</v>
      </c>
      <c r="D97" t="s">
        <v>216</v>
      </c>
      <c r="E97" t="s">
        <v>15</v>
      </c>
      <c r="F97" t="s">
        <v>35</v>
      </c>
      <c r="G97" t="s">
        <v>36</v>
      </c>
      <c r="H97" t="s">
        <v>18</v>
      </c>
      <c r="I97" t="s">
        <v>27</v>
      </c>
      <c r="J97" s="15">
        <v>54.89</v>
      </c>
      <c r="K97" t="s">
        <v>217</v>
      </c>
      <c r="L97" t="s">
        <v>38</v>
      </c>
      <c r="M97" t="s">
        <v>21</v>
      </c>
      <c r="N97" t="s">
        <v>21</v>
      </c>
      <c r="O97" t="s">
        <v>21</v>
      </c>
      <c r="P97" t="s">
        <v>21</v>
      </c>
    </row>
    <row r="98" spans="3:16" x14ac:dyDescent="0.35">
      <c r="C98" t="s">
        <v>218</v>
      </c>
      <c r="D98" t="s">
        <v>219</v>
      </c>
      <c r="E98" t="s">
        <v>15</v>
      </c>
      <c r="F98" t="s">
        <v>16</v>
      </c>
      <c r="G98" t="s">
        <v>17</v>
      </c>
      <c r="H98" t="s">
        <v>18</v>
      </c>
      <c r="I98" t="s">
        <v>19</v>
      </c>
      <c r="J98" s="15">
        <v>0.44</v>
      </c>
      <c r="K98" t="s">
        <v>21</v>
      </c>
      <c r="L98" t="s">
        <v>22</v>
      </c>
      <c r="M98" t="s">
        <v>21</v>
      </c>
      <c r="N98" t="s">
        <v>21</v>
      </c>
      <c r="O98" t="s">
        <v>21</v>
      </c>
      <c r="P98" t="s">
        <v>21</v>
      </c>
    </row>
    <row r="99" spans="3:16" x14ac:dyDescent="0.35">
      <c r="C99" t="s">
        <v>220</v>
      </c>
      <c r="D99" t="s">
        <v>221</v>
      </c>
      <c r="E99" t="s">
        <v>15</v>
      </c>
      <c r="F99" t="s">
        <v>16</v>
      </c>
      <c r="G99" t="s">
        <v>17</v>
      </c>
      <c r="H99" t="s">
        <v>18</v>
      </c>
      <c r="I99" t="s">
        <v>19</v>
      </c>
      <c r="J99" s="15">
        <v>0.44</v>
      </c>
      <c r="K99" t="s">
        <v>21</v>
      </c>
      <c r="L99" t="s">
        <v>22</v>
      </c>
      <c r="M99" t="s">
        <v>21</v>
      </c>
      <c r="N99" t="s">
        <v>222</v>
      </c>
      <c r="O99" t="s">
        <v>21</v>
      </c>
      <c r="P99" t="s">
        <v>89</v>
      </c>
    </row>
    <row r="100" spans="3:16" x14ac:dyDescent="0.35">
      <c r="C100" t="s">
        <v>220</v>
      </c>
      <c r="D100" t="s">
        <v>223</v>
      </c>
      <c r="E100" t="s">
        <v>15</v>
      </c>
      <c r="F100" t="s">
        <v>16</v>
      </c>
      <c r="G100" t="s">
        <v>17</v>
      </c>
      <c r="H100" t="s">
        <v>18</v>
      </c>
      <c r="I100" t="s">
        <v>19</v>
      </c>
      <c r="J100" s="15">
        <v>0.44</v>
      </c>
      <c r="K100" t="s">
        <v>21</v>
      </c>
      <c r="L100" t="s">
        <v>22</v>
      </c>
      <c r="M100" t="s">
        <v>21</v>
      </c>
      <c r="N100" t="s">
        <v>21</v>
      </c>
      <c r="O100" t="s">
        <v>21</v>
      </c>
      <c r="P100" t="s">
        <v>21</v>
      </c>
    </row>
    <row r="101" spans="3:16" x14ac:dyDescent="0.35">
      <c r="C101" t="s">
        <v>220</v>
      </c>
      <c r="D101" t="s">
        <v>224</v>
      </c>
      <c r="E101" t="s">
        <v>15</v>
      </c>
      <c r="F101" t="s">
        <v>16</v>
      </c>
      <c r="G101" t="s">
        <v>17</v>
      </c>
      <c r="H101" t="s">
        <v>18</v>
      </c>
      <c r="I101" t="s">
        <v>19</v>
      </c>
      <c r="J101" s="15">
        <v>0.44</v>
      </c>
      <c r="K101" t="s">
        <v>21</v>
      </c>
      <c r="L101" t="s">
        <v>22</v>
      </c>
      <c r="M101" t="s">
        <v>82</v>
      </c>
      <c r="N101" t="s">
        <v>21</v>
      </c>
      <c r="O101" t="s">
        <v>83</v>
      </c>
      <c r="P101" t="s">
        <v>21</v>
      </c>
    </row>
    <row r="102" spans="3:16" x14ac:dyDescent="0.35">
      <c r="C102" t="s">
        <v>220</v>
      </c>
      <c r="D102" t="s">
        <v>225</v>
      </c>
      <c r="E102" t="s">
        <v>15</v>
      </c>
      <c r="F102" t="s">
        <v>16</v>
      </c>
      <c r="G102" t="s">
        <v>17</v>
      </c>
      <c r="H102" t="s">
        <v>18</v>
      </c>
      <c r="I102" t="s">
        <v>19</v>
      </c>
      <c r="J102" s="15">
        <v>0.44</v>
      </c>
      <c r="K102" t="s">
        <v>21</v>
      </c>
      <c r="L102" t="s">
        <v>22</v>
      </c>
      <c r="M102" t="s">
        <v>21</v>
      </c>
      <c r="N102" t="s">
        <v>21</v>
      </c>
      <c r="O102" t="s">
        <v>21</v>
      </c>
      <c r="P102" t="s">
        <v>21</v>
      </c>
    </row>
    <row r="103" spans="3:16" x14ac:dyDescent="0.35">
      <c r="C103" t="s">
        <v>220</v>
      </c>
      <c r="D103" t="s">
        <v>226</v>
      </c>
      <c r="E103" t="s">
        <v>15</v>
      </c>
      <c r="F103" t="s">
        <v>227</v>
      </c>
      <c r="G103" t="s">
        <v>26</v>
      </c>
      <c r="H103" t="s">
        <v>18</v>
      </c>
      <c r="I103" t="s">
        <v>19</v>
      </c>
      <c r="J103" s="15">
        <v>89.19</v>
      </c>
      <c r="K103" t="s">
        <v>21</v>
      </c>
      <c r="L103" t="s">
        <v>172</v>
      </c>
      <c r="M103" t="s">
        <v>161</v>
      </c>
      <c r="N103" t="s">
        <v>228</v>
      </c>
      <c r="O103" t="s">
        <v>89</v>
      </c>
      <c r="P103" t="s">
        <v>229</v>
      </c>
    </row>
    <row r="104" spans="3:16" x14ac:dyDescent="0.35">
      <c r="C104" t="s">
        <v>220</v>
      </c>
      <c r="D104" t="s">
        <v>230</v>
      </c>
      <c r="E104" t="s">
        <v>15</v>
      </c>
      <c r="F104" t="s">
        <v>16</v>
      </c>
      <c r="G104" t="s">
        <v>17</v>
      </c>
      <c r="H104" t="s">
        <v>18</v>
      </c>
      <c r="I104" t="s">
        <v>19</v>
      </c>
      <c r="J104" s="15">
        <v>0.44</v>
      </c>
      <c r="K104" t="s">
        <v>21</v>
      </c>
      <c r="L104" t="s">
        <v>22</v>
      </c>
      <c r="M104" t="s">
        <v>21</v>
      </c>
      <c r="N104" t="s">
        <v>106</v>
      </c>
      <c r="O104" t="s">
        <v>21</v>
      </c>
      <c r="P104" t="s">
        <v>231</v>
      </c>
    </row>
    <row r="105" spans="3:16" x14ac:dyDescent="0.35">
      <c r="C105" t="s">
        <v>232</v>
      </c>
      <c r="D105" t="s">
        <v>232</v>
      </c>
      <c r="E105" t="s">
        <v>15</v>
      </c>
      <c r="F105" t="s">
        <v>16</v>
      </c>
      <c r="G105" t="s">
        <v>17</v>
      </c>
      <c r="H105" t="s">
        <v>18</v>
      </c>
      <c r="I105" t="s">
        <v>19</v>
      </c>
      <c r="J105" s="15">
        <v>0.44</v>
      </c>
      <c r="K105" t="s">
        <v>21</v>
      </c>
      <c r="L105" t="s">
        <v>22</v>
      </c>
      <c r="M105" t="s">
        <v>21</v>
      </c>
      <c r="N105" t="s">
        <v>21</v>
      </c>
      <c r="O105" t="s">
        <v>21</v>
      </c>
      <c r="P105" t="s">
        <v>21</v>
      </c>
    </row>
    <row r="106" spans="3:16" x14ac:dyDescent="0.35">
      <c r="C106" t="s">
        <v>232</v>
      </c>
      <c r="D106" t="s">
        <v>233</v>
      </c>
      <c r="E106" t="s">
        <v>15</v>
      </c>
      <c r="F106" t="s">
        <v>16</v>
      </c>
      <c r="G106" t="s">
        <v>17</v>
      </c>
      <c r="H106" t="s">
        <v>18</v>
      </c>
      <c r="I106" t="s">
        <v>19</v>
      </c>
      <c r="J106" s="15">
        <v>0.44</v>
      </c>
      <c r="K106" t="s">
        <v>21</v>
      </c>
      <c r="L106" t="s">
        <v>22</v>
      </c>
      <c r="M106" t="s">
        <v>21</v>
      </c>
      <c r="N106" t="s">
        <v>21</v>
      </c>
      <c r="O106" t="s">
        <v>21</v>
      </c>
      <c r="P106" t="s">
        <v>21</v>
      </c>
    </row>
    <row r="107" spans="3:16" x14ac:dyDescent="0.35">
      <c r="C107" t="s">
        <v>234</v>
      </c>
      <c r="D107" t="s">
        <v>234</v>
      </c>
      <c r="E107" t="s">
        <v>15</v>
      </c>
      <c r="F107" t="s">
        <v>40</v>
      </c>
      <c r="G107" t="s">
        <v>36</v>
      </c>
      <c r="H107" t="s">
        <v>18</v>
      </c>
      <c r="I107" t="s">
        <v>27</v>
      </c>
      <c r="J107" s="15">
        <v>15.18</v>
      </c>
      <c r="K107" t="s">
        <v>235</v>
      </c>
      <c r="L107" t="s">
        <v>29</v>
      </c>
      <c r="M107" t="s">
        <v>21</v>
      </c>
      <c r="N107" t="s">
        <v>21</v>
      </c>
      <c r="O107" t="s">
        <v>21</v>
      </c>
      <c r="P107" t="s">
        <v>21</v>
      </c>
    </row>
    <row r="108" spans="3:16" x14ac:dyDescent="0.35">
      <c r="C108" t="s">
        <v>234</v>
      </c>
      <c r="D108" t="s">
        <v>236</v>
      </c>
      <c r="E108" t="s">
        <v>15</v>
      </c>
      <c r="F108" t="s">
        <v>40</v>
      </c>
      <c r="G108" t="s">
        <v>36</v>
      </c>
      <c r="H108" t="s">
        <v>18</v>
      </c>
      <c r="I108" t="s">
        <v>27</v>
      </c>
      <c r="J108" s="15">
        <v>15.18</v>
      </c>
      <c r="K108" t="s">
        <v>237</v>
      </c>
      <c r="L108" t="s">
        <v>29</v>
      </c>
      <c r="M108" t="s">
        <v>21</v>
      </c>
      <c r="N108" t="s">
        <v>21</v>
      </c>
      <c r="O108" t="s">
        <v>21</v>
      </c>
      <c r="P108" t="s">
        <v>21</v>
      </c>
    </row>
    <row r="109" spans="3:16" x14ac:dyDescent="0.35">
      <c r="C109" t="s">
        <v>234</v>
      </c>
      <c r="D109" t="s">
        <v>238</v>
      </c>
      <c r="E109" t="s">
        <v>15</v>
      </c>
      <c r="F109" t="s">
        <v>74</v>
      </c>
      <c r="G109" t="s">
        <v>36</v>
      </c>
      <c r="H109" t="s">
        <v>18</v>
      </c>
      <c r="I109" t="s">
        <v>27</v>
      </c>
      <c r="J109" s="15">
        <v>7.89</v>
      </c>
      <c r="K109" t="s">
        <v>109</v>
      </c>
      <c r="L109" t="s">
        <v>76</v>
      </c>
      <c r="M109" t="s">
        <v>21</v>
      </c>
      <c r="N109" t="s">
        <v>21</v>
      </c>
      <c r="O109" t="s">
        <v>21</v>
      </c>
      <c r="P109" t="s">
        <v>21</v>
      </c>
    </row>
    <row r="110" spans="3:16" x14ac:dyDescent="0.35">
      <c r="C110" t="s">
        <v>239</v>
      </c>
      <c r="D110" t="s">
        <v>239</v>
      </c>
      <c r="E110" t="s">
        <v>15</v>
      </c>
      <c r="F110" t="s">
        <v>16</v>
      </c>
      <c r="G110" t="s">
        <v>17</v>
      </c>
      <c r="H110" t="s">
        <v>18</v>
      </c>
      <c r="I110" t="s">
        <v>19</v>
      </c>
      <c r="J110" s="15">
        <v>0.44</v>
      </c>
      <c r="K110" t="s">
        <v>21</v>
      </c>
      <c r="L110" t="s">
        <v>22</v>
      </c>
      <c r="M110" t="s">
        <v>21</v>
      </c>
      <c r="N110" t="s">
        <v>21</v>
      </c>
      <c r="O110" t="s">
        <v>21</v>
      </c>
      <c r="P110" t="s">
        <v>21</v>
      </c>
    </row>
    <row r="111" spans="3:16" x14ac:dyDescent="0.35">
      <c r="C111" t="s">
        <v>239</v>
      </c>
      <c r="D111" t="s">
        <v>240</v>
      </c>
      <c r="E111" t="s">
        <v>15</v>
      </c>
      <c r="F111" t="s">
        <v>16</v>
      </c>
      <c r="G111" t="s">
        <v>17</v>
      </c>
      <c r="H111" t="s">
        <v>18</v>
      </c>
      <c r="I111" t="s">
        <v>19</v>
      </c>
      <c r="J111" s="15">
        <v>0.44</v>
      </c>
      <c r="K111" t="s">
        <v>21</v>
      </c>
      <c r="L111" t="s">
        <v>22</v>
      </c>
      <c r="M111" t="s">
        <v>21</v>
      </c>
      <c r="N111" t="s">
        <v>21</v>
      </c>
      <c r="O111" t="s">
        <v>21</v>
      </c>
      <c r="P111" t="s">
        <v>21</v>
      </c>
    </row>
    <row r="112" spans="3:16" x14ac:dyDescent="0.35">
      <c r="C112" t="s">
        <v>241</v>
      </c>
      <c r="D112" t="s">
        <v>242</v>
      </c>
      <c r="E112" t="s">
        <v>15</v>
      </c>
      <c r="F112" t="s">
        <v>16</v>
      </c>
      <c r="G112" t="s">
        <v>17</v>
      </c>
      <c r="H112" t="s">
        <v>18</v>
      </c>
      <c r="I112" t="s">
        <v>19</v>
      </c>
      <c r="J112" s="15">
        <v>0.44</v>
      </c>
      <c r="K112" t="s">
        <v>21</v>
      </c>
      <c r="L112" t="s">
        <v>22</v>
      </c>
      <c r="M112" t="s">
        <v>21</v>
      </c>
      <c r="N112" t="s">
        <v>193</v>
      </c>
      <c r="O112" t="s">
        <v>21</v>
      </c>
      <c r="P112" t="s">
        <v>181</v>
      </c>
    </row>
    <row r="113" spans="3:16" x14ac:dyDescent="0.35">
      <c r="C113" t="s">
        <v>243</v>
      </c>
      <c r="D113" t="s">
        <v>244</v>
      </c>
      <c r="E113" t="s">
        <v>15</v>
      </c>
      <c r="F113" t="s">
        <v>74</v>
      </c>
      <c r="G113" t="s">
        <v>36</v>
      </c>
      <c r="H113" t="s">
        <v>18</v>
      </c>
      <c r="I113" t="s">
        <v>27</v>
      </c>
      <c r="J113" s="15">
        <v>7.89</v>
      </c>
      <c r="K113" t="s">
        <v>75</v>
      </c>
      <c r="L113" t="s">
        <v>76</v>
      </c>
      <c r="M113" t="s">
        <v>21</v>
      </c>
      <c r="N113" t="s">
        <v>21</v>
      </c>
      <c r="O113" t="s">
        <v>21</v>
      </c>
      <c r="P113" t="s">
        <v>21</v>
      </c>
    </row>
    <row r="114" spans="3:16" x14ac:dyDescent="0.35">
      <c r="C114" t="s">
        <v>243</v>
      </c>
      <c r="D114" t="s">
        <v>245</v>
      </c>
      <c r="E114" t="s">
        <v>15</v>
      </c>
      <c r="F114" t="s">
        <v>117</v>
      </c>
      <c r="G114" t="s">
        <v>36</v>
      </c>
      <c r="H114" t="s">
        <v>18</v>
      </c>
      <c r="I114" t="s">
        <v>27</v>
      </c>
      <c r="J114" s="15">
        <v>4.03</v>
      </c>
      <c r="K114" t="s">
        <v>246</v>
      </c>
      <c r="L114" t="s">
        <v>119</v>
      </c>
      <c r="M114" t="s">
        <v>21</v>
      </c>
      <c r="N114" t="s">
        <v>21</v>
      </c>
      <c r="O114" t="s">
        <v>21</v>
      </c>
      <c r="P114" t="s">
        <v>21</v>
      </c>
    </row>
    <row r="115" spans="3:16" x14ac:dyDescent="0.35">
      <c r="C115" t="s">
        <v>247</v>
      </c>
      <c r="D115" t="s">
        <v>247</v>
      </c>
      <c r="E115" t="s">
        <v>15</v>
      </c>
      <c r="F115" t="s">
        <v>16</v>
      </c>
      <c r="G115" t="s">
        <v>17</v>
      </c>
      <c r="H115" t="s">
        <v>18</v>
      </c>
      <c r="I115" t="s">
        <v>19</v>
      </c>
      <c r="J115" s="15">
        <v>0.44</v>
      </c>
      <c r="K115" t="s">
        <v>21</v>
      </c>
      <c r="L115" t="s">
        <v>22</v>
      </c>
      <c r="M115" t="s">
        <v>21</v>
      </c>
      <c r="N115" t="s">
        <v>21</v>
      </c>
      <c r="O115" t="s">
        <v>21</v>
      </c>
      <c r="P115" t="s">
        <v>21</v>
      </c>
    </row>
    <row r="116" spans="3:16" x14ac:dyDescent="0.35">
      <c r="C116" t="s">
        <v>247</v>
      </c>
      <c r="D116" t="s">
        <v>248</v>
      </c>
      <c r="E116" t="s">
        <v>15</v>
      </c>
      <c r="F116" t="s">
        <v>16</v>
      </c>
      <c r="G116" t="s">
        <v>17</v>
      </c>
      <c r="H116" t="s">
        <v>18</v>
      </c>
      <c r="I116" t="s">
        <v>19</v>
      </c>
      <c r="J116" s="15">
        <v>0.44</v>
      </c>
      <c r="K116" t="s">
        <v>21</v>
      </c>
      <c r="L116" t="s">
        <v>22</v>
      </c>
      <c r="M116" t="s">
        <v>21</v>
      </c>
      <c r="N116" t="s">
        <v>21</v>
      </c>
      <c r="O116" t="s">
        <v>21</v>
      </c>
      <c r="P116" t="s">
        <v>21</v>
      </c>
    </row>
    <row r="117" spans="3:16" x14ac:dyDescent="0.35">
      <c r="C117" t="s">
        <v>249</v>
      </c>
      <c r="D117" t="s">
        <v>249</v>
      </c>
      <c r="E117" t="s">
        <v>15</v>
      </c>
      <c r="F117" t="s">
        <v>74</v>
      </c>
      <c r="G117" t="s">
        <v>36</v>
      </c>
      <c r="H117" t="s">
        <v>18</v>
      </c>
      <c r="I117" t="s">
        <v>27</v>
      </c>
      <c r="J117" s="15">
        <v>7.89</v>
      </c>
      <c r="K117" t="s">
        <v>75</v>
      </c>
      <c r="L117" t="s">
        <v>76</v>
      </c>
      <c r="M117" t="s">
        <v>21</v>
      </c>
      <c r="N117" t="s">
        <v>21</v>
      </c>
      <c r="O117" t="s">
        <v>21</v>
      </c>
      <c r="P117" t="s">
        <v>21</v>
      </c>
    </row>
    <row r="118" spans="3:16" x14ac:dyDescent="0.35">
      <c r="C118" t="s">
        <v>250</v>
      </c>
      <c r="D118" t="s">
        <v>250</v>
      </c>
      <c r="E118" t="s">
        <v>15</v>
      </c>
      <c r="F118" t="s">
        <v>74</v>
      </c>
      <c r="G118" t="s">
        <v>36</v>
      </c>
      <c r="H118" t="s">
        <v>18</v>
      </c>
      <c r="I118" t="s">
        <v>27</v>
      </c>
      <c r="J118" s="15">
        <v>7.89</v>
      </c>
      <c r="K118" t="s">
        <v>75</v>
      </c>
      <c r="L118" t="s">
        <v>76</v>
      </c>
      <c r="M118" t="s">
        <v>21</v>
      </c>
      <c r="N118" t="s">
        <v>21</v>
      </c>
      <c r="O118" t="s">
        <v>21</v>
      </c>
      <c r="P118" t="s">
        <v>21</v>
      </c>
    </row>
    <row r="119" spans="3:16" x14ac:dyDescent="0.35">
      <c r="C119" t="s">
        <v>250</v>
      </c>
      <c r="D119" t="s">
        <v>251</v>
      </c>
      <c r="E119" t="s">
        <v>15</v>
      </c>
      <c r="F119" t="s">
        <v>117</v>
      </c>
      <c r="G119" t="s">
        <v>36</v>
      </c>
      <c r="H119" t="s">
        <v>18</v>
      </c>
      <c r="I119" t="s">
        <v>27</v>
      </c>
      <c r="J119" s="15">
        <v>4.03</v>
      </c>
      <c r="K119" t="s">
        <v>64</v>
      </c>
      <c r="L119" t="s">
        <v>119</v>
      </c>
      <c r="M119" t="s">
        <v>21</v>
      </c>
      <c r="N119" t="s">
        <v>21</v>
      </c>
      <c r="O119" t="s">
        <v>21</v>
      </c>
      <c r="P119" t="s">
        <v>21</v>
      </c>
    </row>
    <row r="120" spans="3:16" x14ac:dyDescent="0.35">
      <c r="C120" t="s">
        <v>252</v>
      </c>
      <c r="D120" t="s">
        <v>252</v>
      </c>
      <c r="E120" t="s">
        <v>15</v>
      </c>
      <c r="F120" t="s">
        <v>16</v>
      </c>
      <c r="G120" t="s">
        <v>17</v>
      </c>
      <c r="H120" t="s">
        <v>18</v>
      </c>
      <c r="I120" t="s">
        <v>19</v>
      </c>
      <c r="J120" s="15">
        <v>0.44</v>
      </c>
      <c r="K120" t="s">
        <v>21</v>
      </c>
      <c r="L120" t="s">
        <v>22</v>
      </c>
      <c r="M120" t="s">
        <v>21</v>
      </c>
      <c r="N120" t="s">
        <v>21</v>
      </c>
      <c r="O120" t="s">
        <v>21</v>
      </c>
      <c r="P120" t="s">
        <v>21</v>
      </c>
    </row>
    <row r="121" spans="3:16" x14ac:dyDescent="0.35">
      <c r="C121" t="s">
        <v>252</v>
      </c>
      <c r="D121" t="s">
        <v>253</v>
      </c>
      <c r="E121" t="s">
        <v>15</v>
      </c>
      <c r="F121" t="s">
        <v>16</v>
      </c>
      <c r="G121" t="s">
        <v>17</v>
      </c>
      <c r="H121" t="s">
        <v>18</v>
      </c>
      <c r="I121" t="s">
        <v>19</v>
      </c>
      <c r="J121" s="15">
        <v>0.44</v>
      </c>
      <c r="K121" t="s">
        <v>21</v>
      </c>
      <c r="L121" t="s">
        <v>22</v>
      </c>
      <c r="M121" t="s">
        <v>21</v>
      </c>
      <c r="N121" t="s">
        <v>21</v>
      </c>
      <c r="O121" t="s">
        <v>21</v>
      </c>
      <c r="P121" t="s">
        <v>21</v>
      </c>
    </row>
    <row r="122" spans="3:16" x14ac:dyDescent="0.35">
      <c r="C122" t="s">
        <v>254</v>
      </c>
      <c r="D122" t="s">
        <v>255</v>
      </c>
      <c r="E122" t="s">
        <v>15</v>
      </c>
      <c r="F122" t="s">
        <v>74</v>
      </c>
      <c r="G122" t="s">
        <v>36</v>
      </c>
      <c r="H122" t="s">
        <v>18</v>
      </c>
      <c r="I122" t="s">
        <v>27</v>
      </c>
      <c r="J122" s="15">
        <v>7.89</v>
      </c>
      <c r="K122" t="s">
        <v>28</v>
      </c>
      <c r="L122" t="s">
        <v>76</v>
      </c>
      <c r="M122" t="s">
        <v>21</v>
      </c>
      <c r="N122" t="s">
        <v>161</v>
      </c>
      <c r="O122" t="s">
        <v>21</v>
      </c>
      <c r="P122" t="s">
        <v>68</v>
      </c>
    </row>
    <row r="123" spans="3:16" x14ac:dyDescent="0.35">
      <c r="C123" t="s">
        <v>254</v>
      </c>
      <c r="D123" t="s">
        <v>256</v>
      </c>
      <c r="E123" t="s">
        <v>15</v>
      </c>
      <c r="F123" t="s">
        <v>111</v>
      </c>
      <c r="G123" t="s">
        <v>36</v>
      </c>
      <c r="H123" t="s">
        <v>18</v>
      </c>
      <c r="I123" t="s">
        <v>27</v>
      </c>
      <c r="J123" s="15">
        <v>104.28</v>
      </c>
      <c r="K123" t="s">
        <v>257</v>
      </c>
      <c r="L123" t="s">
        <v>112</v>
      </c>
      <c r="M123" t="s">
        <v>21</v>
      </c>
      <c r="N123" t="s">
        <v>21</v>
      </c>
      <c r="O123" t="s">
        <v>21</v>
      </c>
      <c r="P123" t="s">
        <v>21</v>
      </c>
    </row>
    <row r="124" spans="3:16" x14ac:dyDescent="0.35">
      <c r="C124" t="s">
        <v>254</v>
      </c>
      <c r="D124" t="s">
        <v>258</v>
      </c>
      <c r="E124" t="s">
        <v>15</v>
      </c>
      <c r="F124" t="s">
        <v>170</v>
      </c>
      <c r="G124" t="s">
        <v>36</v>
      </c>
      <c r="H124" t="s">
        <v>18</v>
      </c>
      <c r="I124" t="s">
        <v>27</v>
      </c>
      <c r="J124" s="15">
        <v>29.16</v>
      </c>
      <c r="K124" t="s">
        <v>259</v>
      </c>
      <c r="L124" t="s">
        <v>172</v>
      </c>
      <c r="M124" t="s">
        <v>21</v>
      </c>
      <c r="N124" t="s">
        <v>21</v>
      </c>
      <c r="O124" t="s">
        <v>21</v>
      </c>
      <c r="P124" t="s">
        <v>21</v>
      </c>
    </row>
    <row r="125" spans="3:16" x14ac:dyDescent="0.35">
      <c r="C125" t="s">
        <v>254</v>
      </c>
      <c r="D125" t="s">
        <v>260</v>
      </c>
      <c r="E125" t="s">
        <v>15</v>
      </c>
      <c r="F125" t="s">
        <v>170</v>
      </c>
      <c r="G125" t="s">
        <v>36</v>
      </c>
      <c r="H125" t="s">
        <v>18</v>
      </c>
      <c r="I125" t="s">
        <v>27</v>
      </c>
      <c r="J125" s="15">
        <v>29.16</v>
      </c>
      <c r="K125" t="s">
        <v>259</v>
      </c>
      <c r="L125" t="s">
        <v>172</v>
      </c>
      <c r="M125" t="s">
        <v>21</v>
      </c>
      <c r="N125" t="s">
        <v>21</v>
      </c>
      <c r="O125" t="s">
        <v>21</v>
      </c>
      <c r="P125" t="s">
        <v>21</v>
      </c>
    </row>
    <row r="126" spans="3:16" x14ac:dyDescent="0.35">
      <c r="C126" t="s">
        <v>254</v>
      </c>
      <c r="D126" t="s">
        <v>261</v>
      </c>
      <c r="E126" t="s">
        <v>15</v>
      </c>
      <c r="F126" t="s">
        <v>43</v>
      </c>
      <c r="G126" t="s">
        <v>17</v>
      </c>
      <c r="H126" t="s">
        <v>18</v>
      </c>
      <c r="I126" t="s">
        <v>27</v>
      </c>
      <c r="J126" s="15">
        <v>1.75</v>
      </c>
      <c r="K126" t="s">
        <v>44</v>
      </c>
      <c r="L126" t="s">
        <v>45</v>
      </c>
      <c r="M126" t="s">
        <v>21</v>
      </c>
      <c r="N126" t="s">
        <v>21</v>
      </c>
      <c r="O126" t="s">
        <v>21</v>
      </c>
      <c r="P126" t="s">
        <v>21</v>
      </c>
    </row>
    <row r="127" spans="3:16" x14ac:dyDescent="0.35">
      <c r="C127" t="s">
        <v>254</v>
      </c>
      <c r="D127" t="s">
        <v>262</v>
      </c>
      <c r="E127" t="s">
        <v>15</v>
      </c>
      <c r="F127" t="s">
        <v>170</v>
      </c>
      <c r="G127" t="s">
        <v>36</v>
      </c>
      <c r="H127" t="s">
        <v>18</v>
      </c>
      <c r="I127" t="s">
        <v>27</v>
      </c>
      <c r="J127" s="15">
        <v>29.16</v>
      </c>
      <c r="K127" t="s">
        <v>259</v>
      </c>
      <c r="L127" t="s">
        <v>172</v>
      </c>
      <c r="M127" t="s">
        <v>263</v>
      </c>
      <c r="N127" t="s">
        <v>21</v>
      </c>
      <c r="O127" t="s">
        <v>264</v>
      </c>
      <c r="P127" t="s">
        <v>21</v>
      </c>
    </row>
    <row r="128" spans="3:16" x14ac:dyDescent="0.35">
      <c r="C128" t="s">
        <v>254</v>
      </c>
      <c r="D128" t="s">
        <v>265</v>
      </c>
      <c r="E128" t="s">
        <v>15</v>
      </c>
      <c r="F128" t="s">
        <v>35</v>
      </c>
      <c r="G128" t="s">
        <v>36</v>
      </c>
      <c r="H128" t="s">
        <v>18</v>
      </c>
      <c r="I128" t="s">
        <v>27</v>
      </c>
      <c r="J128" s="15">
        <v>54.89</v>
      </c>
      <c r="K128" t="s">
        <v>266</v>
      </c>
      <c r="L128" t="s">
        <v>38</v>
      </c>
      <c r="M128" t="s">
        <v>21</v>
      </c>
      <c r="N128" t="s">
        <v>21</v>
      </c>
      <c r="O128" t="s">
        <v>21</v>
      </c>
      <c r="P128" t="s">
        <v>21</v>
      </c>
    </row>
    <row r="129" spans="3:16" x14ac:dyDescent="0.35">
      <c r="C129" t="s">
        <v>254</v>
      </c>
      <c r="D129" t="s">
        <v>267</v>
      </c>
      <c r="E129" t="s">
        <v>15</v>
      </c>
      <c r="F129" t="s">
        <v>111</v>
      </c>
      <c r="G129" t="s">
        <v>36</v>
      </c>
      <c r="H129" t="s">
        <v>18</v>
      </c>
      <c r="I129" t="s">
        <v>27</v>
      </c>
      <c r="J129" s="15">
        <v>104.28</v>
      </c>
      <c r="K129" t="s">
        <v>268</v>
      </c>
      <c r="L129" t="s">
        <v>112</v>
      </c>
      <c r="M129" t="s">
        <v>21</v>
      </c>
      <c r="N129" t="s">
        <v>21</v>
      </c>
      <c r="O129" t="s">
        <v>21</v>
      </c>
      <c r="P129" t="s">
        <v>21</v>
      </c>
    </row>
    <row r="130" spans="3:16" x14ac:dyDescent="0.35">
      <c r="C130" t="s">
        <v>254</v>
      </c>
      <c r="D130" t="s">
        <v>269</v>
      </c>
      <c r="E130" t="s">
        <v>15</v>
      </c>
      <c r="F130" t="s">
        <v>35</v>
      </c>
      <c r="G130" t="s">
        <v>36</v>
      </c>
      <c r="H130" t="s">
        <v>18</v>
      </c>
      <c r="I130" t="s">
        <v>27</v>
      </c>
      <c r="J130" s="15">
        <v>54.89</v>
      </c>
      <c r="K130" t="s">
        <v>270</v>
      </c>
      <c r="L130" t="s">
        <v>38</v>
      </c>
      <c r="M130" t="s">
        <v>21</v>
      </c>
      <c r="N130" t="s">
        <v>21</v>
      </c>
      <c r="O130" t="s">
        <v>21</v>
      </c>
      <c r="P130" t="s">
        <v>21</v>
      </c>
    </row>
    <row r="131" spans="3:16" x14ac:dyDescent="0.35">
      <c r="C131" t="s">
        <v>254</v>
      </c>
      <c r="D131" t="s">
        <v>271</v>
      </c>
      <c r="E131" t="s">
        <v>15</v>
      </c>
      <c r="F131" t="s">
        <v>35</v>
      </c>
      <c r="G131" t="s">
        <v>36</v>
      </c>
      <c r="H131" t="s">
        <v>18</v>
      </c>
      <c r="I131" t="s">
        <v>27</v>
      </c>
      <c r="J131" s="15">
        <v>54.89</v>
      </c>
      <c r="K131" t="s">
        <v>272</v>
      </c>
      <c r="L131" t="s">
        <v>38</v>
      </c>
      <c r="M131" t="s">
        <v>21</v>
      </c>
      <c r="N131" t="s">
        <v>21</v>
      </c>
      <c r="O131" t="s">
        <v>21</v>
      </c>
      <c r="P131" t="s">
        <v>21</v>
      </c>
    </row>
    <row r="132" spans="3:16" x14ac:dyDescent="0.35">
      <c r="C132" t="s">
        <v>273</v>
      </c>
      <c r="D132" t="s">
        <v>273</v>
      </c>
      <c r="E132" t="s">
        <v>15</v>
      </c>
      <c r="F132" t="s">
        <v>40</v>
      </c>
      <c r="G132" t="s">
        <v>36</v>
      </c>
      <c r="H132" t="s">
        <v>18</v>
      </c>
      <c r="I132" t="s">
        <v>27</v>
      </c>
      <c r="J132" s="15">
        <v>15.18</v>
      </c>
      <c r="K132" t="s">
        <v>274</v>
      </c>
      <c r="L132" t="s">
        <v>29</v>
      </c>
      <c r="M132" t="s">
        <v>21</v>
      </c>
      <c r="N132" t="s">
        <v>21</v>
      </c>
      <c r="O132" t="s">
        <v>21</v>
      </c>
      <c r="P132" t="s">
        <v>21</v>
      </c>
    </row>
    <row r="133" spans="3:16" x14ac:dyDescent="0.35">
      <c r="C133" t="s">
        <v>275</v>
      </c>
      <c r="D133" t="s">
        <v>275</v>
      </c>
      <c r="E133" t="s">
        <v>15</v>
      </c>
      <c r="F133" t="s">
        <v>16</v>
      </c>
      <c r="G133" t="s">
        <v>17</v>
      </c>
      <c r="H133" t="s">
        <v>18</v>
      </c>
      <c r="I133" t="s">
        <v>19</v>
      </c>
      <c r="J133" s="15">
        <v>0.44</v>
      </c>
      <c r="K133" t="s">
        <v>21</v>
      </c>
      <c r="L133" t="s">
        <v>22</v>
      </c>
      <c r="M133" t="s">
        <v>21</v>
      </c>
      <c r="N133" t="s">
        <v>161</v>
      </c>
      <c r="O133" t="s">
        <v>21</v>
      </c>
      <c r="P133" t="s">
        <v>89</v>
      </c>
    </row>
    <row r="134" spans="3:16" x14ac:dyDescent="0.35">
      <c r="C134" t="s">
        <v>275</v>
      </c>
      <c r="D134" t="s">
        <v>276</v>
      </c>
      <c r="E134" t="s">
        <v>15</v>
      </c>
      <c r="F134" t="s">
        <v>16</v>
      </c>
      <c r="G134" t="s">
        <v>17</v>
      </c>
      <c r="H134" t="s">
        <v>18</v>
      </c>
      <c r="I134" t="s">
        <v>19</v>
      </c>
      <c r="J134" s="15">
        <v>0.44</v>
      </c>
      <c r="K134" t="s">
        <v>21</v>
      </c>
      <c r="L134" t="s">
        <v>22</v>
      </c>
      <c r="M134" t="s">
        <v>21</v>
      </c>
      <c r="N134" t="s">
        <v>21</v>
      </c>
      <c r="O134" t="s">
        <v>21</v>
      </c>
      <c r="P134" t="s">
        <v>21</v>
      </c>
    </row>
    <row r="135" spans="3:16" x14ac:dyDescent="0.35">
      <c r="C135" t="s">
        <v>277</v>
      </c>
      <c r="D135" t="s">
        <v>278</v>
      </c>
      <c r="E135" t="s">
        <v>15</v>
      </c>
      <c r="F135" t="s">
        <v>16</v>
      </c>
      <c r="G135" t="s">
        <v>17</v>
      </c>
      <c r="H135" t="s">
        <v>18</v>
      </c>
      <c r="I135" t="s">
        <v>19</v>
      </c>
      <c r="J135" s="15">
        <v>0.44</v>
      </c>
      <c r="K135" t="s">
        <v>21</v>
      </c>
      <c r="L135" t="s">
        <v>22</v>
      </c>
      <c r="M135" t="s">
        <v>21</v>
      </c>
      <c r="N135" t="s">
        <v>21</v>
      </c>
      <c r="O135" t="s">
        <v>21</v>
      </c>
      <c r="P135" t="s">
        <v>21</v>
      </c>
    </row>
    <row r="136" spans="3:16" x14ac:dyDescent="0.35">
      <c r="C136" t="s">
        <v>277</v>
      </c>
      <c r="D136" t="s">
        <v>279</v>
      </c>
      <c r="E136" t="s">
        <v>15</v>
      </c>
      <c r="F136" t="s">
        <v>16</v>
      </c>
      <c r="G136" t="s">
        <v>17</v>
      </c>
      <c r="H136" t="s">
        <v>18</v>
      </c>
      <c r="I136" t="s">
        <v>19</v>
      </c>
      <c r="J136" s="15">
        <v>0.44</v>
      </c>
      <c r="K136" t="s">
        <v>21</v>
      </c>
      <c r="L136" t="s">
        <v>22</v>
      </c>
      <c r="M136" t="s">
        <v>21</v>
      </c>
      <c r="N136" t="s">
        <v>21</v>
      </c>
      <c r="O136" t="s">
        <v>21</v>
      </c>
      <c r="P136" t="s">
        <v>21</v>
      </c>
    </row>
    <row r="137" spans="3:16" x14ac:dyDescent="0.35">
      <c r="C137" t="s">
        <v>280</v>
      </c>
      <c r="D137" t="s">
        <v>281</v>
      </c>
      <c r="E137" t="s">
        <v>15</v>
      </c>
      <c r="F137" t="s">
        <v>16</v>
      </c>
      <c r="G137" t="s">
        <v>17</v>
      </c>
      <c r="H137" t="s">
        <v>18</v>
      </c>
      <c r="I137" t="s">
        <v>19</v>
      </c>
      <c r="J137" s="15">
        <v>0.44</v>
      </c>
      <c r="K137" t="s">
        <v>21</v>
      </c>
      <c r="L137" t="s">
        <v>22</v>
      </c>
      <c r="M137" t="s">
        <v>282</v>
      </c>
      <c r="N137" t="s">
        <v>283</v>
      </c>
      <c r="O137" t="s">
        <v>284</v>
      </c>
      <c r="P137" t="s">
        <v>285</v>
      </c>
    </row>
    <row r="138" spans="3:16" x14ac:dyDescent="0.35">
      <c r="C138" t="s">
        <v>280</v>
      </c>
      <c r="D138" t="s">
        <v>286</v>
      </c>
      <c r="E138" t="s">
        <v>15</v>
      </c>
      <c r="F138" t="s">
        <v>16</v>
      </c>
      <c r="G138" t="s">
        <v>17</v>
      </c>
      <c r="H138" t="s">
        <v>18</v>
      </c>
      <c r="I138" t="s">
        <v>19</v>
      </c>
      <c r="J138" s="15">
        <v>0.44</v>
      </c>
      <c r="K138" t="s">
        <v>21</v>
      </c>
      <c r="L138" t="s">
        <v>22</v>
      </c>
      <c r="M138" t="s">
        <v>21</v>
      </c>
      <c r="N138" t="s">
        <v>21</v>
      </c>
      <c r="O138" t="s">
        <v>21</v>
      </c>
      <c r="P138" t="s">
        <v>21</v>
      </c>
    </row>
    <row r="139" spans="3:16" x14ac:dyDescent="0.35">
      <c r="C139" t="s">
        <v>280</v>
      </c>
      <c r="D139" t="s">
        <v>287</v>
      </c>
      <c r="E139" t="s">
        <v>15</v>
      </c>
      <c r="F139" t="s">
        <v>16</v>
      </c>
      <c r="G139" t="s">
        <v>17</v>
      </c>
      <c r="H139" t="s">
        <v>18</v>
      </c>
      <c r="I139" t="s">
        <v>19</v>
      </c>
      <c r="J139" s="15">
        <v>0.44</v>
      </c>
      <c r="K139" t="s">
        <v>21</v>
      </c>
      <c r="L139" t="s">
        <v>22</v>
      </c>
      <c r="M139" t="s">
        <v>21</v>
      </c>
      <c r="N139" t="s">
        <v>21</v>
      </c>
      <c r="O139" t="s">
        <v>21</v>
      </c>
      <c r="P139" t="s">
        <v>21</v>
      </c>
    </row>
    <row r="140" spans="3:16" x14ac:dyDescent="0.35">
      <c r="C140" t="s">
        <v>280</v>
      </c>
      <c r="D140" t="s">
        <v>288</v>
      </c>
      <c r="E140" t="s">
        <v>15</v>
      </c>
      <c r="F140" t="s">
        <v>16</v>
      </c>
      <c r="G140" t="s">
        <v>17</v>
      </c>
      <c r="H140" t="s">
        <v>18</v>
      </c>
      <c r="I140" t="s">
        <v>19</v>
      </c>
      <c r="J140" s="15">
        <v>0.44</v>
      </c>
      <c r="K140" t="s">
        <v>21</v>
      </c>
      <c r="L140" t="s">
        <v>22</v>
      </c>
      <c r="M140" t="s">
        <v>21</v>
      </c>
      <c r="N140" t="s">
        <v>21</v>
      </c>
      <c r="O140" t="s">
        <v>21</v>
      </c>
      <c r="P140" t="s">
        <v>21</v>
      </c>
    </row>
    <row r="141" spans="3:16" x14ac:dyDescent="0.35">
      <c r="C141" t="s">
        <v>280</v>
      </c>
      <c r="D141" t="s">
        <v>289</v>
      </c>
      <c r="E141" t="s">
        <v>15</v>
      </c>
      <c r="F141" t="s">
        <v>16</v>
      </c>
      <c r="G141" t="s">
        <v>17</v>
      </c>
      <c r="H141" t="s">
        <v>18</v>
      </c>
      <c r="I141" t="s">
        <v>19</v>
      </c>
      <c r="J141" s="15">
        <v>0.44</v>
      </c>
      <c r="K141" t="s">
        <v>21</v>
      </c>
      <c r="L141" t="s">
        <v>22</v>
      </c>
      <c r="M141" t="s">
        <v>21</v>
      </c>
      <c r="N141" t="s">
        <v>21</v>
      </c>
      <c r="O141" t="s">
        <v>21</v>
      </c>
      <c r="P141" t="s">
        <v>21</v>
      </c>
    </row>
    <row r="142" spans="3:16" x14ac:dyDescent="0.35">
      <c r="C142" t="s">
        <v>280</v>
      </c>
      <c r="D142" t="s">
        <v>290</v>
      </c>
      <c r="E142" t="s">
        <v>15</v>
      </c>
      <c r="F142" t="s">
        <v>16</v>
      </c>
      <c r="G142" t="s">
        <v>17</v>
      </c>
      <c r="H142" t="s">
        <v>18</v>
      </c>
      <c r="I142" t="s">
        <v>19</v>
      </c>
      <c r="J142" s="15">
        <v>0.44</v>
      </c>
      <c r="K142" t="s">
        <v>21</v>
      </c>
      <c r="L142" t="s">
        <v>22</v>
      </c>
      <c r="M142" t="s">
        <v>21</v>
      </c>
      <c r="N142" t="s">
        <v>21</v>
      </c>
      <c r="O142" t="s">
        <v>21</v>
      </c>
      <c r="P142" t="s">
        <v>21</v>
      </c>
    </row>
    <row r="143" spans="3:16" x14ac:dyDescent="0.35">
      <c r="C143" t="s">
        <v>280</v>
      </c>
      <c r="D143" t="s">
        <v>291</v>
      </c>
      <c r="E143" t="s">
        <v>15</v>
      </c>
      <c r="F143" t="s">
        <v>16</v>
      </c>
      <c r="G143" t="s">
        <v>17</v>
      </c>
      <c r="H143" t="s">
        <v>18</v>
      </c>
      <c r="I143" t="s">
        <v>19</v>
      </c>
      <c r="J143" s="15">
        <v>0.44</v>
      </c>
      <c r="K143" t="s">
        <v>21</v>
      </c>
      <c r="L143" t="s">
        <v>22</v>
      </c>
      <c r="M143" t="s">
        <v>21</v>
      </c>
      <c r="N143" t="s">
        <v>21</v>
      </c>
      <c r="O143" t="s">
        <v>21</v>
      </c>
      <c r="P143" t="s">
        <v>21</v>
      </c>
    </row>
    <row r="144" spans="3:16" x14ac:dyDescent="0.35">
      <c r="C144" t="s">
        <v>280</v>
      </c>
      <c r="D144" t="s">
        <v>292</v>
      </c>
      <c r="E144" t="s">
        <v>15</v>
      </c>
      <c r="F144" t="s">
        <v>16</v>
      </c>
      <c r="G144" t="s">
        <v>17</v>
      </c>
      <c r="H144" t="s">
        <v>18</v>
      </c>
      <c r="I144" t="s">
        <v>19</v>
      </c>
      <c r="J144" s="15">
        <v>0.44</v>
      </c>
      <c r="K144" t="s">
        <v>21</v>
      </c>
      <c r="L144" t="s">
        <v>22</v>
      </c>
      <c r="M144" t="s">
        <v>21</v>
      </c>
      <c r="N144" t="s">
        <v>21</v>
      </c>
      <c r="O144" t="s">
        <v>21</v>
      </c>
      <c r="P144" t="s">
        <v>21</v>
      </c>
    </row>
    <row r="145" spans="3:16" x14ac:dyDescent="0.35">
      <c r="C145" t="s">
        <v>293</v>
      </c>
      <c r="D145" t="s">
        <v>293</v>
      </c>
      <c r="E145" t="s">
        <v>15</v>
      </c>
      <c r="F145" t="s">
        <v>16</v>
      </c>
      <c r="G145" t="s">
        <v>17</v>
      </c>
      <c r="H145" t="s">
        <v>18</v>
      </c>
      <c r="I145" t="s">
        <v>19</v>
      </c>
      <c r="J145" s="15">
        <v>0.44</v>
      </c>
      <c r="K145" t="s">
        <v>21</v>
      </c>
      <c r="L145" t="s">
        <v>22</v>
      </c>
      <c r="M145" t="s">
        <v>21</v>
      </c>
      <c r="N145" t="s">
        <v>21</v>
      </c>
      <c r="O145" t="s">
        <v>21</v>
      </c>
      <c r="P145" t="s">
        <v>21</v>
      </c>
    </row>
    <row r="146" spans="3:16" x14ac:dyDescent="0.35">
      <c r="C146" t="s">
        <v>293</v>
      </c>
      <c r="D146" t="s">
        <v>294</v>
      </c>
      <c r="E146" t="s">
        <v>15</v>
      </c>
      <c r="F146" t="s">
        <v>16</v>
      </c>
      <c r="G146" t="s">
        <v>17</v>
      </c>
      <c r="H146" t="s">
        <v>18</v>
      </c>
      <c r="I146" t="s">
        <v>19</v>
      </c>
      <c r="J146" s="15">
        <v>0.44</v>
      </c>
      <c r="K146" t="s">
        <v>21</v>
      </c>
      <c r="L146" t="s">
        <v>22</v>
      </c>
      <c r="M146" t="s">
        <v>21</v>
      </c>
      <c r="N146" t="s">
        <v>21</v>
      </c>
      <c r="O146" t="s">
        <v>21</v>
      </c>
      <c r="P146" t="s">
        <v>21</v>
      </c>
    </row>
    <row r="147" spans="3:16" x14ac:dyDescent="0.35">
      <c r="C147" t="s">
        <v>293</v>
      </c>
      <c r="D147" t="s">
        <v>295</v>
      </c>
      <c r="E147" t="s">
        <v>15</v>
      </c>
      <c r="F147" t="s">
        <v>16</v>
      </c>
      <c r="G147" t="s">
        <v>17</v>
      </c>
      <c r="H147" t="s">
        <v>18</v>
      </c>
      <c r="I147" t="s">
        <v>19</v>
      </c>
      <c r="J147" s="15">
        <v>0.44</v>
      </c>
      <c r="K147" t="s">
        <v>21</v>
      </c>
      <c r="L147" t="s">
        <v>22</v>
      </c>
      <c r="M147" t="s">
        <v>21</v>
      </c>
      <c r="N147" t="s">
        <v>21</v>
      </c>
      <c r="O147" t="s">
        <v>21</v>
      </c>
      <c r="P147" t="s">
        <v>21</v>
      </c>
    </row>
    <row r="148" spans="3:16" x14ac:dyDescent="0.35">
      <c r="C148" t="s">
        <v>293</v>
      </c>
      <c r="D148" t="s">
        <v>296</v>
      </c>
      <c r="E148" t="s">
        <v>15</v>
      </c>
      <c r="F148" t="s">
        <v>227</v>
      </c>
      <c r="G148" t="s">
        <v>26</v>
      </c>
      <c r="H148" t="s">
        <v>18</v>
      </c>
      <c r="I148" t="s">
        <v>19</v>
      </c>
      <c r="J148" s="15">
        <v>89.19</v>
      </c>
      <c r="K148" t="s">
        <v>21</v>
      </c>
      <c r="L148" t="s">
        <v>172</v>
      </c>
      <c r="M148" t="s">
        <v>297</v>
      </c>
      <c r="N148" t="s">
        <v>21</v>
      </c>
      <c r="O148" t="s">
        <v>298</v>
      </c>
      <c r="P148" t="s">
        <v>21</v>
      </c>
    </row>
    <row r="149" spans="3:16" x14ac:dyDescent="0.35">
      <c r="C149" t="s">
        <v>293</v>
      </c>
      <c r="D149" t="s">
        <v>299</v>
      </c>
      <c r="E149" t="s">
        <v>15</v>
      </c>
      <c r="F149" t="s">
        <v>16</v>
      </c>
      <c r="G149" t="s">
        <v>17</v>
      </c>
      <c r="H149" t="s">
        <v>18</v>
      </c>
      <c r="I149" t="s">
        <v>19</v>
      </c>
      <c r="J149" s="15">
        <v>0.44</v>
      </c>
      <c r="K149" t="s">
        <v>21</v>
      </c>
      <c r="L149" t="s">
        <v>22</v>
      </c>
      <c r="M149" t="s">
        <v>21</v>
      </c>
      <c r="N149" t="s">
        <v>300</v>
      </c>
      <c r="O149" t="s">
        <v>21</v>
      </c>
      <c r="P149" t="s">
        <v>301</v>
      </c>
    </row>
    <row r="150" spans="3:16" x14ac:dyDescent="0.35">
      <c r="C150" t="s">
        <v>293</v>
      </c>
      <c r="D150" t="s">
        <v>302</v>
      </c>
      <c r="E150" t="s">
        <v>15</v>
      </c>
      <c r="F150" t="s">
        <v>16</v>
      </c>
      <c r="G150" t="s">
        <v>17</v>
      </c>
      <c r="H150" t="s">
        <v>18</v>
      </c>
      <c r="I150" t="s">
        <v>19</v>
      </c>
      <c r="J150" s="15">
        <v>0.44</v>
      </c>
      <c r="K150" t="s">
        <v>21</v>
      </c>
      <c r="L150" t="s">
        <v>22</v>
      </c>
      <c r="M150" t="s">
        <v>21</v>
      </c>
      <c r="N150" t="s">
        <v>303</v>
      </c>
      <c r="O150" t="s">
        <v>21</v>
      </c>
      <c r="P150" t="s">
        <v>304</v>
      </c>
    </row>
    <row r="151" spans="3:16" x14ac:dyDescent="0.35">
      <c r="C151" t="s">
        <v>293</v>
      </c>
      <c r="D151" t="s">
        <v>305</v>
      </c>
      <c r="E151" t="s">
        <v>15</v>
      </c>
      <c r="F151" t="s">
        <v>16</v>
      </c>
      <c r="G151" t="s">
        <v>17</v>
      </c>
      <c r="H151" t="s">
        <v>18</v>
      </c>
      <c r="I151" t="s">
        <v>19</v>
      </c>
      <c r="J151" s="15">
        <v>0.44</v>
      </c>
      <c r="K151" t="s">
        <v>21</v>
      </c>
      <c r="L151" t="s">
        <v>22</v>
      </c>
      <c r="M151" t="s">
        <v>21</v>
      </c>
      <c r="N151" t="s">
        <v>21</v>
      </c>
      <c r="O151" t="s">
        <v>21</v>
      </c>
      <c r="P151" t="s">
        <v>21</v>
      </c>
    </row>
    <row r="152" spans="3:16" x14ac:dyDescent="0.35">
      <c r="C152" t="s">
        <v>293</v>
      </c>
      <c r="D152" t="s">
        <v>306</v>
      </c>
      <c r="E152" t="s">
        <v>15</v>
      </c>
      <c r="F152" t="s">
        <v>16</v>
      </c>
      <c r="G152" t="s">
        <v>17</v>
      </c>
      <c r="H152" t="s">
        <v>18</v>
      </c>
      <c r="I152" t="s">
        <v>19</v>
      </c>
      <c r="J152" s="15">
        <v>0.44</v>
      </c>
      <c r="K152" t="s">
        <v>21</v>
      </c>
      <c r="L152" t="s">
        <v>22</v>
      </c>
      <c r="M152" t="s">
        <v>21</v>
      </c>
      <c r="N152" t="s">
        <v>21</v>
      </c>
      <c r="O152" t="s">
        <v>21</v>
      </c>
      <c r="P152" t="s">
        <v>21</v>
      </c>
    </row>
    <row r="153" spans="3:16" x14ac:dyDescent="0.35">
      <c r="C153" t="s">
        <v>307</v>
      </c>
      <c r="D153" t="s">
        <v>187</v>
      </c>
      <c r="E153" t="s">
        <v>15</v>
      </c>
      <c r="F153" t="s">
        <v>16</v>
      </c>
      <c r="G153" t="s">
        <v>17</v>
      </c>
      <c r="H153" t="s">
        <v>18</v>
      </c>
      <c r="I153" t="s">
        <v>308</v>
      </c>
      <c r="J153" s="15">
        <v>0.44</v>
      </c>
      <c r="K153" t="s">
        <v>21</v>
      </c>
      <c r="L153" t="s">
        <v>22</v>
      </c>
      <c r="M153" t="s">
        <v>21</v>
      </c>
      <c r="N153" t="s">
        <v>21</v>
      </c>
      <c r="O153" t="s">
        <v>21</v>
      </c>
      <c r="P153" t="s">
        <v>21</v>
      </c>
    </row>
    <row r="154" spans="3:16" x14ac:dyDescent="0.35">
      <c r="C154" t="s">
        <v>309</v>
      </c>
      <c r="D154" t="s">
        <v>309</v>
      </c>
      <c r="E154" t="s">
        <v>15</v>
      </c>
      <c r="F154" t="s">
        <v>117</v>
      </c>
      <c r="G154" t="s">
        <v>36</v>
      </c>
      <c r="H154" t="s">
        <v>18</v>
      </c>
      <c r="I154" t="s">
        <v>27</v>
      </c>
      <c r="J154" s="15">
        <v>4.03</v>
      </c>
      <c r="K154" t="s">
        <v>134</v>
      </c>
      <c r="L154" t="s">
        <v>119</v>
      </c>
      <c r="M154" t="s">
        <v>21</v>
      </c>
      <c r="N154" t="s">
        <v>21</v>
      </c>
      <c r="O154" t="s">
        <v>21</v>
      </c>
      <c r="P154" t="s">
        <v>21</v>
      </c>
    </row>
    <row r="155" spans="3:16" x14ac:dyDescent="0.35">
      <c r="C155" t="s">
        <v>309</v>
      </c>
      <c r="D155" t="s">
        <v>310</v>
      </c>
      <c r="E155" t="s">
        <v>15</v>
      </c>
      <c r="F155" t="s">
        <v>43</v>
      </c>
      <c r="G155" t="s">
        <v>17</v>
      </c>
      <c r="H155" t="s">
        <v>18</v>
      </c>
      <c r="I155" t="s">
        <v>27</v>
      </c>
      <c r="J155" s="15">
        <v>1.75</v>
      </c>
      <c r="K155" t="s">
        <v>181</v>
      </c>
      <c r="L155" t="s">
        <v>45</v>
      </c>
      <c r="M155" t="s">
        <v>21</v>
      </c>
      <c r="N155" t="s">
        <v>21</v>
      </c>
      <c r="O155" t="s">
        <v>21</v>
      </c>
      <c r="P155" t="s">
        <v>21</v>
      </c>
    </row>
    <row r="156" spans="3:16" x14ac:dyDescent="0.35">
      <c r="C156" t="s">
        <v>309</v>
      </c>
      <c r="D156" t="s">
        <v>311</v>
      </c>
      <c r="E156" t="s">
        <v>15</v>
      </c>
      <c r="F156" t="s">
        <v>74</v>
      </c>
      <c r="G156" t="s">
        <v>36</v>
      </c>
      <c r="H156" t="s">
        <v>18</v>
      </c>
      <c r="I156" t="s">
        <v>27</v>
      </c>
      <c r="J156" s="15">
        <v>7.89</v>
      </c>
      <c r="K156" t="s">
        <v>28</v>
      </c>
      <c r="L156" t="s">
        <v>76</v>
      </c>
      <c r="M156" t="s">
        <v>21</v>
      </c>
      <c r="N156" t="s">
        <v>21</v>
      </c>
      <c r="O156" t="s">
        <v>21</v>
      </c>
      <c r="P156" t="s">
        <v>21</v>
      </c>
    </row>
    <row r="157" spans="3:16" x14ac:dyDescent="0.35">
      <c r="C157" t="s">
        <v>312</v>
      </c>
      <c r="D157" t="s">
        <v>312</v>
      </c>
      <c r="E157" t="s">
        <v>15</v>
      </c>
      <c r="F157" t="s">
        <v>16</v>
      </c>
      <c r="G157" t="s">
        <v>17</v>
      </c>
      <c r="H157" t="s">
        <v>18</v>
      </c>
      <c r="I157" t="s">
        <v>19</v>
      </c>
      <c r="J157" s="15">
        <v>0.44</v>
      </c>
      <c r="K157" t="s">
        <v>21</v>
      </c>
      <c r="L157" t="s">
        <v>22</v>
      </c>
      <c r="M157" t="s">
        <v>21</v>
      </c>
      <c r="N157" t="s">
        <v>313</v>
      </c>
      <c r="O157" t="s">
        <v>21</v>
      </c>
      <c r="P157" t="s">
        <v>83</v>
      </c>
    </row>
    <row r="158" spans="3:16" x14ac:dyDescent="0.35">
      <c r="C158" t="s">
        <v>312</v>
      </c>
      <c r="D158" t="s">
        <v>314</v>
      </c>
      <c r="E158" t="s">
        <v>15</v>
      </c>
      <c r="F158" t="s">
        <v>16</v>
      </c>
      <c r="G158" t="s">
        <v>17</v>
      </c>
      <c r="H158" t="s">
        <v>18</v>
      </c>
      <c r="I158" t="s">
        <v>19</v>
      </c>
      <c r="J158" s="15">
        <v>0.44</v>
      </c>
      <c r="K158" t="s">
        <v>21</v>
      </c>
      <c r="L158" t="s">
        <v>22</v>
      </c>
      <c r="M158" t="s">
        <v>21</v>
      </c>
      <c r="N158" t="s">
        <v>193</v>
      </c>
      <c r="O158" t="s">
        <v>21</v>
      </c>
      <c r="P158" t="s">
        <v>181</v>
      </c>
    </row>
    <row r="159" spans="3:16" x14ac:dyDescent="0.35">
      <c r="C159" t="s">
        <v>315</v>
      </c>
      <c r="D159" t="s">
        <v>316</v>
      </c>
      <c r="E159" t="s">
        <v>15</v>
      </c>
      <c r="F159" t="s">
        <v>16</v>
      </c>
      <c r="G159" t="s">
        <v>17</v>
      </c>
      <c r="H159" t="s">
        <v>18</v>
      </c>
      <c r="I159" t="s">
        <v>19</v>
      </c>
      <c r="J159" s="15">
        <v>0.44</v>
      </c>
      <c r="K159" t="s">
        <v>21</v>
      </c>
      <c r="L159" t="s">
        <v>22</v>
      </c>
      <c r="M159" t="s">
        <v>21</v>
      </c>
      <c r="N159" t="s">
        <v>21</v>
      </c>
      <c r="O159" t="s">
        <v>21</v>
      </c>
      <c r="P159" t="s">
        <v>21</v>
      </c>
    </row>
    <row r="160" spans="3:16" x14ac:dyDescent="0.35">
      <c r="C160" t="s">
        <v>315</v>
      </c>
      <c r="D160" t="s">
        <v>317</v>
      </c>
      <c r="E160" t="s">
        <v>15</v>
      </c>
      <c r="F160" t="s">
        <v>16</v>
      </c>
      <c r="G160" t="s">
        <v>17</v>
      </c>
      <c r="H160" t="s">
        <v>18</v>
      </c>
      <c r="I160" t="s">
        <v>19</v>
      </c>
      <c r="J160" s="15">
        <v>0.44</v>
      </c>
      <c r="K160" t="s">
        <v>21</v>
      </c>
      <c r="L160" t="s">
        <v>22</v>
      </c>
      <c r="M160" t="s">
        <v>21</v>
      </c>
      <c r="N160" t="s">
        <v>21</v>
      </c>
      <c r="O160" t="s">
        <v>21</v>
      </c>
      <c r="P160" t="s">
        <v>21</v>
      </c>
    </row>
    <row r="161" spans="3:16" x14ac:dyDescent="0.35">
      <c r="C161" t="s">
        <v>315</v>
      </c>
      <c r="D161" t="s">
        <v>318</v>
      </c>
      <c r="E161" t="s">
        <v>15</v>
      </c>
      <c r="F161" t="s">
        <v>16</v>
      </c>
      <c r="G161" t="s">
        <v>17</v>
      </c>
      <c r="H161" t="s">
        <v>18</v>
      </c>
      <c r="I161" t="s">
        <v>19</v>
      </c>
      <c r="J161" s="15">
        <v>0.44</v>
      </c>
      <c r="K161" t="s">
        <v>21</v>
      </c>
      <c r="L161" t="s">
        <v>22</v>
      </c>
      <c r="M161" t="s">
        <v>21</v>
      </c>
      <c r="N161" t="s">
        <v>21</v>
      </c>
      <c r="O161" t="s">
        <v>21</v>
      </c>
      <c r="P161" t="s">
        <v>21</v>
      </c>
    </row>
    <row r="162" spans="3:16" x14ac:dyDescent="0.35">
      <c r="C162" t="s">
        <v>319</v>
      </c>
      <c r="D162" t="s">
        <v>320</v>
      </c>
      <c r="E162" t="s">
        <v>15</v>
      </c>
      <c r="F162" t="s">
        <v>16</v>
      </c>
      <c r="G162" t="s">
        <v>17</v>
      </c>
      <c r="H162" t="s">
        <v>18</v>
      </c>
      <c r="I162" t="s">
        <v>19</v>
      </c>
      <c r="J162" s="15">
        <v>0.44</v>
      </c>
      <c r="K162" t="s">
        <v>21</v>
      </c>
      <c r="L162" t="s">
        <v>22</v>
      </c>
      <c r="M162" t="s">
        <v>21</v>
      </c>
      <c r="N162" t="s">
        <v>21</v>
      </c>
      <c r="O162" t="s">
        <v>21</v>
      </c>
      <c r="P162" t="s">
        <v>21</v>
      </c>
    </row>
    <row r="163" spans="3:16" x14ac:dyDescent="0.35">
      <c r="C163" t="s">
        <v>321</v>
      </c>
      <c r="D163" t="s">
        <v>321</v>
      </c>
      <c r="E163" t="s">
        <v>15</v>
      </c>
      <c r="F163" t="s">
        <v>74</v>
      </c>
      <c r="G163" t="s">
        <v>36</v>
      </c>
      <c r="H163" t="s">
        <v>18</v>
      </c>
      <c r="I163" t="s">
        <v>27</v>
      </c>
      <c r="J163" s="15">
        <v>7.89</v>
      </c>
      <c r="K163" t="s">
        <v>75</v>
      </c>
      <c r="L163" t="s">
        <v>76</v>
      </c>
      <c r="M163" t="s">
        <v>21</v>
      </c>
      <c r="N163" t="s">
        <v>21</v>
      </c>
      <c r="O163" t="s">
        <v>21</v>
      </c>
      <c r="P163" t="s">
        <v>21</v>
      </c>
    </row>
    <row r="164" spans="3:16" x14ac:dyDescent="0.35">
      <c r="C164" t="s">
        <v>322</v>
      </c>
      <c r="D164" t="s">
        <v>323</v>
      </c>
      <c r="E164" t="s">
        <v>15</v>
      </c>
      <c r="F164" t="s">
        <v>74</v>
      </c>
      <c r="G164" t="s">
        <v>36</v>
      </c>
      <c r="H164" t="s">
        <v>18</v>
      </c>
      <c r="I164" t="s">
        <v>27</v>
      </c>
      <c r="J164" s="15">
        <v>7.89</v>
      </c>
      <c r="K164" t="s">
        <v>28</v>
      </c>
      <c r="L164" t="s">
        <v>76</v>
      </c>
      <c r="M164" t="s">
        <v>21</v>
      </c>
      <c r="N164" t="s">
        <v>21</v>
      </c>
      <c r="O164" t="s">
        <v>21</v>
      </c>
      <c r="P164" t="s">
        <v>21</v>
      </c>
    </row>
    <row r="165" spans="3:16" x14ac:dyDescent="0.35">
      <c r="C165" t="s">
        <v>324</v>
      </c>
      <c r="D165" t="s">
        <v>324</v>
      </c>
      <c r="E165" t="s">
        <v>15</v>
      </c>
      <c r="F165" t="s">
        <v>16</v>
      </c>
      <c r="G165" t="s">
        <v>17</v>
      </c>
      <c r="H165" t="s">
        <v>18</v>
      </c>
      <c r="I165" t="s">
        <v>19</v>
      </c>
      <c r="J165" s="15">
        <v>0.44</v>
      </c>
      <c r="K165" t="s">
        <v>21</v>
      </c>
      <c r="L165" t="s">
        <v>22</v>
      </c>
      <c r="M165" t="s">
        <v>21</v>
      </c>
      <c r="N165" t="s">
        <v>21</v>
      </c>
      <c r="O165" t="s">
        <v>21</v>
      </c>
      <c r="P165" t="s">
        <v>21</v>
      </c>
    </row>
    <row r="166" spans="3:16" x14ac:dyDescent="0.35">
      <c r="C166" t="s">
        <v>324</v>
      </c>
      <c r="D166" t="s">
        <v>325</v>
      </c>
      <c r="E166" t="s">
        <v>15</v>
      </c>
      <c r="F166" t="s">
        <v>16</v>
      </c>
      <c r="G166" t="s">
        <v>17</v>
      </c>
      <c r="H166" t="s">
        <v>18</v>
      </c>
      <c r="I166" t="s">
        <v>19</v>
      </c>
      <c r="J166" s="15">
        <v>0.44</v>
      </c>
      <c r="K166" t="s">
        <v>21</v>
      </c>
      <c r="L166" t="s">
        <v>22</v>
      </c>
      <c r="M166" t="s">
        <v>21</v>
      </c>
      <c r="N166" t="s">
        <v>21</v>
      </c>
      <c r="O166" t="s">
        <v>21</v>
      </c>
      <c r="P166" t="s">
        <v>21</v>
      </c>
    </row>
    <row r="167" spans="3:16" x14ac:dyDescent="0.35">
      <c r="C167" t="s">
        <v>324</v>
      </c>
      <c r="D167" t="s">
        <v>326</v>
      </c>
      <c r="E167" t="s">
        <v>15</v>
      </c>
      <c r="F167" t="s">
        <v>16</v>
      </c>
      <c r="G167" t="s">
        <v>17</v>
      </c>
      <c r="H167" t="s">
        <v>18</v>
      </c>
      <c r="I167" t="s">
        <v>19</v>
      </c>
      <c r="J167" s="15">
        <v>0.44</v>
      </c>
      <c r="K167" t="s">
        <v>21</v>
      </c>
      <c r="L167" t="s">
        <v>22</v>
      </c>
      <c r="M167" t="s">
        <v>21</v>
      </c>
      <c r="N167" t="s">
        <v>21</v>
      </c>
      <c r="O167" t="s">
        <v>21</v>
      </c>
      <c r="P167" t="s">
        <v>21</v>
      </c>
    </row>
    <row r="168" spans="3:16" x14ac:dyDescent="0.35">
      <c r="C168" t="s">
        <v>324</v>
      </c>
      <c r="D168" t="s">
        <v>327</v>
      </c>
      <c r="E168" t="s">
        <v>15</v>
      </c>
      <c r="F168" t="s">
        <v>16</v>
      </c>
      <c r="G168" t="s">
        <v>17</v>
      </c>
      <c r="H168" t="s">
        <v>18</v>
      </c>
      <c r="I168" t="s">
        <v>19</v>
      </c>
      <c r="J168" s="15">
        <v>0.44</v>
      </c>
      <c r="K168" t="s">
        <v>21</v>
      </c>
      <c r="L168" t="s">
        <v>22</v>
      </c>
      <c r="M168" t="s">
        <v>21</v>
      </c>
      <c r="N168" t="s">
        <v>21</v>
      </c>
      <c r="O168" t="s">
        <v>21</v>
      </c>
      <c r="P168" t="s">
        <v>21</v>
      </c>
    </row>
    <row r="169" spans="3:16" x14ac:dyDescent="0.35">
      <c r="C169" t="s">
        <v>324</v>
      </c>
      <c r="D169" t="s">
        <v>328</v>
      </c>
      <c r="E169" t="s">
        <v>15</v>
      </c>
      <c r="F169" t="s">
        <v>16</v>
      </c>
      <c r="G169" t="s">
        <v>17</v>
      </c>
      <c r="H169" t="s">
        <v>18</v>
      </c>
      <c r="I169" t="s">
        <v>19</v>
      </c>
      <c r="J169" s="15">
        <v>0.44</v>
      </c>
      <c r="K169" t="s">
        <v>21</v>
      </c>
      <c r="L169" t="s">
        <v>22</v>
      </c>
      <c r="M169" t="s">
        <v>21</v>
      </c>
      <c r="N169" t="s">
        <v>21</v>
      </c>
      <c r="O169" t="s">
        <v>21</v>
      </c>
      <c r="P169" t="s">
        <v>21</v>
      </c>
    </row>
    <row r="170" spans="3:16" x14ac:dyDescent="0.35">
      <c r="C170" t="s">
        <v>329</v>
      </c>
      <c r="D170" t="s">
        <v>329</v>
      </c>
      <c r="E170" t="s">
        <v>15</v>
      </c>
      <c r="F170" t="s">
        <v>40</v>
      </c>
      <c r="G170" t="s">
        <v>36</v>
      </c>
      <c r="H170" t="s">
        <v>18</v>
      </c>
      <c r="I170" t="s">
        <v>27</v>
      </c>
      <c r="J170" s="15">
        <v>15.18</v>
      </c>
      <c r="K170" t="s">
        <v>235</v>
      </c>
      <c r="L170" t="s">
        <v>29</v>
      </c>
      <c r="M170" t="s">
        <v>21</v>
      </c>
      <c r="N170" t="s">
        <v>21</v>
      </c>
      <c r="O170" t="s">
        <v>21</v>
      </c>
      <c r="P170" t="s">
        <v>21</v>
      </c>
    </row>
    <row r="171" spans="3:16" x14ac:dyDescent="0.35">
      <c r="C171" t="s">
        <v>330</v>
      </c>
      <c r="D171" t="s">
        <v>331</v>
      </c>
      <c r="E171" t="s">
        <v>15</v>
      </c>
      <c r="F171" t="s">
        <v>16</v>
      </c>
      <c r="G171" t="s">
        <v>17</v>
      </c>
      <c r="H171" t="s">
        <v>18</v>
      </c>
      <c r="I171" t="s">
        <v>19</v>
      </c>
      <c r="J171" s="15">
        <v>0.44</v>
      </c>
      <c r="K171" t="s">
        <v>21</v>
      </c>
      <c r="L171" t="s">
        <v>22</v>
      </c>
      <c r="M171" t="s">
        <v>332</v>
      </c>
      <c r="N171" t="s">
        <v>21</v>
      </c>
      <c r="O171" t="s">
        <v>304</v>
      </c>
      <c r="P171" t="s">
        <v>21</v>
      </c>
    </row>
    <row r="172" spans="3:16" x14ac:dyDescent="0.35">
      <c r="C172" t="s">
        <v>330</v>
      </c>
      <c r="D172" t="s">
        <v>333</v>
      </c>
      <c r="E172" t="s">
        <v>15</v>
      </c>
      <c r="F172" t="s">
        <v>16</v>
      </c>
      <c r="G172" t="s">
        <v>17</v>
      </c>
      <c r="H172" t="s">
        <v>18</v>
      </c>
      <c r="I172" t="s">
        <v>19</v>
      </c>
      <c r="J172" s="15">
        <v>0.44</v>
      </c>
      <c r="K172" t="s">
        <v>21</v>
      </c>
      <c r="L172" t="s">
        <v>22</v>
      </c>
      <c r="M172" t="s">
        <v>21</v>
      </c>
      <c r="N172" t="s">
        <v>21</v>
      </c>
      <c r="O172" t="s">
        <v>21</v>
      </c>
      <c r="P172" t="s">
        <v>21</v>
      </c>
    </row>
    <row r="173" spans="3:16" x14ac:dyDescent="0.35">
      <c r="C173" t="s">
        <v>334</v>
      </c>
      <c r="D173" t="s">
        <v>334</v>
      </c>
      <c r="E173" t="s">
        <v>15</v>
      </c>
      <c r="F173" t="s">
        <v>16</v>
      </c>
      <c r="G173" t="s">
        <v>17</v>
      </c>
      <c r="H173" t="s">
        <v>18</v>
      </c>
      <c r="I173" t="s">
        <v>19</v>
      </c>
      <c r="J173" s="15">
        <v>0.44</v>
      </c>
      <c r="K173" t="s">
        <v>21</v>
      </c>
      <c r="L173" t="s">
        <v>22</v>
      </c>
      <c r="M173" t="s">
        <v>21</v>
      </c>
      <c r="N173" t="s">
        <v>21</v>
      </c>
      <c r="O173" t="s">
        <v>21</v>
      </c>
      <c r="P173" t="s">
        <v>21</v>
      </c>
    </row>
    <row r="174" spans="3:16" x14ac:dyDescent="0.35">
      <c r="C174" t="s">
        <v>334</v>
      </c>
      <c r="D174" t="s">
        <v>335</v>
      </c>
      <c r="E174" t="s">
        <v>15</v>
      </c>
      <c r="F174" t="s">
        <v>16</v>
      </c>
      <c r="G174" t="s">
        <v>17</v>
      </c>
      <c r="H174" t="s">
        <v>18</v>
      </c>
      <c r="I174" t="s">
        <v>19</v>
      </c>
      <c r="J174" s="15">
        <v>0.44</v>
      </c>
      <c r="K174" t="s">
        <v>21</v>
      </c>
      <c r="L174" t="s">
        <v>22</v>
      </c>
      <c r="M174" t="s">
        <v>21</v>
      </c>
      <c r="N174" t="s">
        <v>21</v>
      </c>
      <c r="O174" t="s">
        <v>21</v>
      </c>
      <c r="P174" t="s">
        <v>21</v>
      </c>
    </row>
    <row r="175" spans="3:16" x14ac:dyDescent="0.35">
      <c r="C175" t="s">
        <v>334</v>
      </c>
      <c r="D175" t="s">
        <v>336</v>
      </c>
      <c r="E175" t="s">
        <v>15</v>
      </c>
      <c r="F175" t="s">
        <v>16</v>
      </c>
      <c r="G175" t="s">
        <v>17</v>
      </c>
      <c r="H175" t="s">
        <v>18</v>
      </c>
      <c r="I175" t="s">
        <v>19</v>
      </c>
      <c r="J175" s="15">
        <v>0.44</v>
      </c>
      <c r="K175" t="s">
        <v>21</v>
      </c>
      <c r="L175" t="s">
        <v>22</v>
      </c>
      <c r="M175" t="s">
        <v>21</v>
      </c>
      <c r="N175" t="s">
        <v>21</v>
      </c>
      <c r="O175" t="s">
        <v>21</v>
      </c>
      <c r="P175" t="s">
        <v>21</v>
      </c>
    </row>
    <row r="176" spans="3:16" x14ac:dyDescent="0.35">
      <c r="C176" t="s">
        <v>334</v>
      </c>
      <c r="D176" t="s">
        <v>337</v>
      </c>
      <c r="E176" t="s">
        <v>15</v>
      </c>
      <c r="F176" t="s">
        <v>16</v>
      </c>
      <c r="G176" t="s">
        <v>17</v>
      </c>
      <c r="H176" t="s">
        <v>18</v>
      </c>
      <c r="I176" t="s">
        <v>19</v>
      </c>
      <c r="J176" s="15">
        <v>0.44</v>
      </c>
      <c r="K176" t="s">
        <v>21</v>
      </c>
      <c r="L176" t="s">
        <v>22</v>
      </c>
      <c r="M176" t="s">
        <v>21</v>
      </c>
      <c r="N176" t="s">
        <v>21</v>
      </c>
      <c r="O176" t="s">
        <v>21</v>
      </c>
      <c r="P176" t="s">
        <v>21</v>
      </c>
    </row>
    <row r="177" spans="3:16" x14ac:dyDescent="0.35">
      <c r="C177" t="s">
        <v>334</v>
      </c>
      <c r="D177" t="s">
        <v>338</v>
      </c>
      <c r="E177" t="s">
        <v>15</v>
      </c>
      <c r="F177" t="s">
        <v>16</v>
      </c>
      <c r="G177" t="s">
        <v>17</v>
      </c>
      <c r="H177" t="s">
        <v>18</v>
      </c>
      <c r="I177" t="s">
        <v>19</v>
      </c>
      <c r="J177" s="15">
        <v>0.44</v>
      </c>
      <c r="K177" t="s">
        <v>21</v>
      </c>
      <c r="L177" t="s">
        <v>22</v>
      </c>
      <c r="M177" t="s">
        <v>21</v>
      </c>
      <c r="N177" t="s">
        <v>21</v>
      </c>
      <c r="O177" t="s">
        <v>21</v>
      </c>
      <c r="P177" t="s">
        <v>21</v>
      </c>
    </row>
    <row r="178" spans="3:16" x14ac:dyDescent="0.35">
      <c r="C178" t="s">
        <v>339</v>
      </c>
      <c r="D178" t="s">
        <v>340</v>
      </c>
      <c r="E178" t="s">
        <v>15</v>
      </c>
      <c r="F178" t="s">
        <v>74</v>
      </c>
      <c r="G178" t="s">
        <v>36</v>
      </c>
      <c r="H178" t="s">
        <v>18</v>
      </c>
      <c r="I178" t="s">
        <v>115</v>
      </c>
      <c r="J178" s="15">
        <v>7.89</v>
      </c>
      <c r="K178" t="s">
        <v>75</v>
      </c>
      <c r="L178" t="s">
        <v>76</v>
      </c>
      <c r="M178" t="s">
        <v>21</v>
      </c>
      <c r="N178" t="s">
        <v>21</v>
      </c>
      <c r="O178" t="s">
        <v>21</v>
      </c>
      <c r="P178" t="s">
        <v>21</v>
      </c>
    </row>
    <row r="179" spans="3:16" x14ac:dyDescent="0.35">
      <c r="C179" t="s">
        <v>339</v>
      </c>
      <c r="D179" t="s">
        <v>341</v>
      </c>
      <c r="E179" t="s">
        <v>15</v>
      </c>
      <c r="F179" t="s">
        <v>40</v>
      </c>
      <c r="G179" t="s">
        <v>36</v>
      </c>
      <c r="H179" t="s">
        <v>18</v>
      </c>
      <c r="I179" t="s">
        <v>115</v>
      </c>
      <c r="J179" s="15">
        <v>15.18</v>
      </c>
      <c r="K179" t="s">
        <v>41</v>
      </c>
      <c r="L179" t="s">
        <v>29</v>
      </c>
      <c r="M179" t="s">
        <v>21</v>
      </c>
      <c r="N179" t="s">
        <v>21</v>
      </c>
      <c r="O179" t="s">
        <v>21</v>
      </c>
      <c r="P179" t="s">
        <v>21</v>
      </c>
    </row>
    <row r="180" spans="3:16" x14ac:dyDescent="0.35">
      <c r="C180" t="s">
        <v>339</v>
      </c>
      <c r="D180" t="s">
        <v>342</v>
      </c>
      <c r="E180" t="s">
        <v>15</v>
      </c>
      <c r="F180" t="s">
        <v>16</v>
      </c>
      <c r="G180" t="s">
        <v>17</v>
      </c>
      <c r="H180" t="s">
        <v>18</v>
      </c>
      <c r="I180" t="s">
        <v>115</v>
      </c>
      <c r="J180" s="15">
        <v>0.44</v>
      </c>
      <c r="K180" t="s">
        <v>343</v>
      </c>
      <c r="L180" t="s">
        <v>22</v>
      </c>
      <c r="M180" t="s">
        <v>21</v>
      </c>
      <c r="N180" t="s">
        <v>21</v>
      </c>
      <c r="O180" t="s">
        <v>21</v>
      </c>
      <c r="P180" t="s">
        <v>21</v>
      </c>
    </row>
    <row r="181" spans="3:16" x14ac:dyDescent="0.35">
      <c r="C181" t="s">
        <v>344</v>
      </c>
      <c r="D181" t="s">
        <v>345</v>
      </c>
      <c r="E181" t="s">
        <v>15</v>
      </c>
      <c r="F181" t="s">
        <v>16</v>
      </c>
      <c r="G181" t="s">
        <v>17</v>
      </c>
      <c r="H181" t="s">
        <v>18</v>
      </c>
      <c r="I181" t="s">
        <v>19</v>
      </c>
      <c r="J181" s="15">
        <v>0.44</v>
      </c>
      <c r="K181" t="s">
        <v>21</v>
      </c>
      <c r="L181" t="s">
        <v>22</v>
      </c>
      <c r="M181" t="s">
        <v>21</v>
      </c>
      <c r="N181" t="s">
        <v>193</v>
      </c>
      <c r="O181" t="s">
        <v>21</v>
      </c>
      <c r="P181" t="s">
        <v>83</v>
      </c>
    </row>
    <row r="182" spans="3:16" x14ac:dyDescent="0.35">
      <c r="C182" t="s">
        <v>346</v>
      </c>
      <c r="D182" t="s">
        <v>346</v>
      </c>
      <c r="E182" t="s">
        <v>15</v>
      </c>
      <c r="F182" t="s">
        <v>16</v>
      </c>
      <c r="G182" t="s">
        <v>17</v>
      </c>
      <c r="H182" t="s">
        <v>18</v>
      </c>
      <c r="I182" t="s">
        <v>19</v>
      </c>
      <c r="J182" s="15">
        <v>0.44</v>
      </c>
      <c r="K182" t="s">
        <v>21</v>
      </c>
      <c r="L182" t="s">
        <v>22</v>
      </c>
      <c r="M182" t="s">
        <v>21</v>
      </c>
      <c r="N182" t="s">
        <v>21</v>
      </c>
      <c r="O182" t="s">
        <v>21</v>
      </c>
      <c r="P182" t="s">
        <v>21</v>
      </c>
    </row>
    <row r="183" spans="3:16" x14ac:dyDescent="0.35">
      <c r="C183" t="s">
        <v>347</v>
      </c>
      <c r="D183" t="s">
        <v>348</v>
      </c>
      <c r="E183" t="s">
        <v>15</v>
      </c>
      <c r="F183" t="s">
        <v>16</v>
      </c>
      <c r="G183" t="s">
        <v>17</v>
      </c>
      <c r="H183" t="s">
        <v>18</v>
      </c>
      <c r="I183" t="s">
        <v>19</v>
      </c>
      <c r="J183" s="15">
        <v>0.44</v>
      </c>
      <c r="K183" t="s">
        <v>21</v>
      </c>
      <c r="L183" t="s">
        <v>22</v>
      </c>
      <c r="M183" t="s">
        <v>21</v>
      </c>
      <c r="N183" t="s">
        <v>161</v>
      </c>
      <c r="O183" t="s">
        <v>21</v>
      </c>
      <c r="P183" t="s">
        <v>68</v>
      </c>
    </row>
    <row r="184" spans="3:16" x14ac:dyDescent="0.35">
      <c r="C184" t="s">
        <v>347</v>
      </c>
      <c r="D184" t="s">
        <v>349</v>
      </c>
      <c r="E184" t="s">
        <v>15</v>
      </c>
      <c r="F184" t="s">
        <v>16</v>
      </c>
      <c r="G184" t="s">
        <v>17</v>
      </c>
      <c r="H184" t="s">
        <v>18</v>
      </c>
      <c r="I184" t="s">
        <v>19</v>
      </c>
      <c r="J184" s="15">
        <v>0.44</v>
      </c>
      <c r="K184" t="s">
        <v>21</v>
      </c>
      <c r="L184" t="s">
        <v>22</v>
      </c>
      <c r="M184" t="s">
        <v>21</v>
      </c>
      <c r="N184" t="s">
        <v>21</v>
      </c>
      <c r="O184" t="s">
        <v>21</v>
      </c>
      <c r="P184" t="s">
        <v>21</v>
      </c>
    </row>
    <row r="185" spans="3:16" x14ac:dyDescent="0.35">
      <c r="C185" t="s">
        <v>350</v>
      </c>
      <c r="D185" t="s">
        <v>350</v>
      </c>
      <c r="E185" t="s">
        <v>15</v>
      </c>
      <c r="F185" t="s">
        <v>16</v>
      </c>
      <c r="G185" t="s">
        <v>17</v>
      </c>
      <c r="H185" t="s">
        <v>18</v>
      </c>
      <c r="I185" t="s">
        <v>19</v>
      </c>
      <c r="J185" s="15">
        <v>0.44</v>
      </c>
      <c r="K185" t="s">
        <v>21</v>
      </c>
      <c r="L185" t="s">
        <v>22</v>
      </c>
      <c r="M185" t="s">
        <v>21</v>
      </c>
      <c r="N185" t="s">
        <v>351</v>
      </c>
      <c r="O185" t="s">
        <v>21</v>
      </c>
      <c r="P185" t="s">
        <v>83</v>
      </c>
    </row>
    <row r="186" spans="3:16" x14ac:dyDescent="0.35">
      <c r="C186" t="s">
        <v>352</v>
      </c>
      <c r="D186" t="s">
        <v>353</v>
      </c>
      <c r="E186" t="s">
        <v>15</v>
      </c>
      <c r="F186" t="s">
        <v>74</v>
      </c>
      <c r="G186" t="s">
        <v>36</v>
      </c>
      <c r="H186" t="s">
        <v>18</v>
      </c>
      <c r="I186" t="s">
        <v>115</v>
      </c>
      <c r="J186" s="15">
        <v>7.89</v>
      </c>
      <c r="K186" t="s">
        <v>28</v>
      </c>
      <c r="L186" t="s">
        <v>76</v>
      </c>
      <c r="M186" t="s">
        <v>21</v>
      </c>
      <c r="N186" t="s">
        <v>21</v>
      </c>
      <c r="O186" t="s">
        <v>21</v>
      </c>
      <c r="P186" t="s">
        <v>21</v>
      </c>
    </row>
    <row r="187" spans="3:16" x14ac:dyDescent="0.35">
      <c r="C187" t="s">
        <v>352</v>
      </c>
      <c r="D187" t="s">
        <v>354</v>
      </c>
      <c r="E187" t="s">
        <v>15</v>
      </c>
      <c r="F187" t="s">
        <v>74</v>
      </c>
      <c r="G187" t="s">
        <v>36</v>
      </c>
      <c r="H187" t="s">
        <v>18</v>
      </c>
      <c r="I187" t="s">
        <v>115</v>
      </c>
      <c r="J187" s="15">
        <v>7.89</v>
      </c>
      <c r="K187" t="s">
        <v>28</v>
      </c>
      <c r="L187" t="s">
        <v>76</v>
      </c>
      <c r="M187" t="s">
        <v>21</v>
      </c>
      <c r="N187" t="s">
        <v>21</v>
      </c>
      <c r="O187" t="s">
        <v>21</v>
      </c>
      <c r="P187" t="s">
        <v>21</v>
      </c>
    </row>
    <row r="188" spans="3:16" x14ac:dyDescent="0.35">
      <c r="C188" t="s">
        <v>355</v>
      </c>
      <c r="D188" t="s">
        <v>355</v>
      </c>
      <c r="E188" t="s">
        <v>15</v>
      </c>
      <c r="F188" t="s">
        <v>16</v>
      </c>
      <c r="G188" t="s">
        <v>17</v>
      </c>
      <c r="H188" t="s">
        <v>18</v>
      </c>
      <c r="I188" t="s">
        <v>19</v>
      </c>
      <c r="J188" s="15">
        <v>0.44</v>
      </c>
      <c r="K188" t="s">
        <v>21</v>
      </c>
      <c r="L188" t="s">
        <v>22</v>
      </c>
      <c r="M188" t="s">
        <v>21</v>
      </c>
      <c r="N188" t="s">
        <v>21</v>
      </c>
      <c r="O188" t="s">
        <v>21</v>
      </c>
      <c r="P188" t="s">
        <v>21</v>
      </c>
    </row>
    <row r="189" spans="3:16" x14ac:dyDescent="0.35">
      <c r="C189" t="s">
        <v>355</v>
      </c>
      <c r="D189" t="s">
        <v>356</v>
      </c>
      <c r="E189" t="s">
        <v>15</v>
      </c>
      <c r="F189" t="s">
        <v>16</v>
      </c>
      <c r="G189" t="s">
        <v>17</v>
      </c>
      <c r="H189" t="s">
        <v>18</v>
      </c>
      <c r="I189" t="s">
        <v>19</v>
      </c>
      <c r="J189" s="15">
        <v>0.44</v>
      </c>
      <c r="K189" t="s">
        <v>21</v>
      </c>
      <c r="L189" t="s">
        <v>22</v>
      </c>
      <c r="M189" t="s">
        <v>21</v>
      </c>
      <c r="N189" t="s">
        <v>21</v>
      </c>
      <c r="O189" t="s">
        <v>21</v>
      </c>
      <c r="P189" t="s">
        <v>21</v>
      </c>
    </row>
    <row r="190" spans="3:16" x14ac:dyDescent="0.35">
      <c r="C190" t="s">
        <v>357</v>
      </c>
      <c r="D190" t="s">
        <v>358</v>
      </c>
      <c r="E190" t="s">
        <v>15</v>
      </c>
      <c r="F190" t="s">
        <v>74</v>
      </c>
      <c r="G190" t="s">
        <v>36</v>
      </c>
      <c r="H190" t="s">
        <v>18</v>
      </c>
      <c r="I190" t="s">
        <v>115</v>
      </c>
      <c r="J190" s="15">
        <v>7.89</v>
      </c>
      <c r="K190" t="s">
        <v>75</v>
      </c>
      <c r="L190" t="s">
        <v>76</v>
      </c>
      <c r="M190" t="s">
        <v>21</v>
      </c>
      <c r="N190" t="s">
        <v>21</v>
      </c>
      <c r="O190" t="s">
        <v>21</v>
      </c>
      <c r="P190" t="s">
        <v>21</v>
      </c>
    </row>
    <row r="191" spans="3:16" x14ac:dyDescent="0.35">
      <c r="C191" t="s">
        <v>357</v>
      </c>
      <c r="D191" t="s">
        <v>359</v>
      </c>
      <c r="E191" t="s">
        <v>15</v>
      </c>
      <c r="F191" t="s">
        <v>35</v>
      </c>
      <c r="G191" t="s">
        <v>36</v>
      </c>
      <c r="H191" t="s">
        <v>18</v>
      </c>
      <c r="I191" t="s">
        <v>115</v>
      </c>
      <c r="J191" s="15">
        <v>54.89</v>
      </c>
      <c r="K191" t="s">
        <v>360</v>
      </c>
      <c r="L191" t="s">
        <v>38</v>
      </c>
      <c r="M191" t="s">
        <v>21</v>
      </c>
      <c r="N191" t="s">
        <v>21</v>
      </c>
      <c r="O191" t="s">
        <v>21</v>
      </c>
      <c r="P191" t="s">
        <v>21</v>
      </c>
    </row>
    <row r="192" spans="3:16" x14ac:dyDescent="0.35">
      <c r="C192" t="s">
        <v>357</v>
      </c>
      <c r="D192" t="s">
        <v>361</v>
      </c>
      <c r="E192" t="s">
        <v>15</v>
      </c>
      <c r="F192" t="s">
        <v>117</v>
      </c>
      <c r="G192" t="s">
        <v>36</v>
      </c>
      <c r="H192" t="s">
        <v>18</v>
      </c>
      <c r="I192" t="s">
        <v>115</v>
      </c>
      <c r="J192" s="15">
        <v>4.03</v>
      </c>
      <c r="K192" t="s">
        <v>118</v>
      </c>
      <c r="L192" t="s">
        <v>119</v>
      </c>
      <c r="M192" t="s">
        <v>21</v>
      </c>
      <c r="N192" t="s">
        <v>21</v>
      </c>
      <c r="O192" t="s">
        <v>21</v>
      </c>
      <c r="P192" t="s">
        <v>21</v>
      </c>
    </row>
    <row r="193" spans="3:16" x14ac:dyDescent="0.35">
      <c r="C193" t="s">
        <v>357</v>
      </c>
      <c r="D193" t="s">
        <v>362</v>
      </c>
      <c r="E193" t="s">
        <v>15</v>
      </c>
      <c r="F193" t="s">
        <v>206</v>
      </c>
      <c r="G193" t="s">
        <v>36</v>
      </c>
      <c r="H193" t="s">
        <v>18</v>
      </c>
      <c r="I193" t="s">
        <v>115</v>
      </c>
      <c r="J193" s="15">
        <v>192.1</v>
      </c>
      <c r="K193" t="s">
        <v>363</v>
      </c>
      <c r="L193" t="s">
        <v>208</v>
      </c>
      <c r="M193" t="s">
        <v>21</v>
      </c>
      <c r="N193" t="s">
        <v>21</v>
      </c>
      <c r="O193" t="s">
        <v>21</v>
      </c>
      <c r="P193" t="s">
        <v>21</v>
      </c>
    </row>
    <row r="194" spans="3:16" x14ac:dyDescent="0.35">
      <c r="C194" t="s">
        <v>357</v>
      </c>
      <c r="D194" t="s">
        <v>364</v>
      </c>
      <c r="E194" t="s">
        <v>15</v>
      </c>
      <c r="F194" t="s">
        <v>35</v>
      </c>
      <c r="G194" t="s">
        <v>36</v>
      </c>
      <c r="H194" t="s">
        <v>18</v>
      </c>
      <c r="I194" t="s">
        <v>115</v>
      </c>
      <c r="J194" s="15">
        <v>54.89</v>
      </c>
      <c r="K194" t="s">
        <v>125</v>
      </c>
      <c r="L194" t="s">
        <v>38</v>
      </c>
      <c r="M194" t="s">
        <v>21</v>
      </c>
      <c r="N194" t="s">
        <v>21</v>
      </c>
      <c r="O194" t="s">
        <v>21</v>
      </c>
      <c r="P194" t="s">
        <v>21</v>
      </c>
    </row>
    <row r="195" spans="3:16" x14ac:dyDescent="0.35">
      <c r="C195" t="s">
        <v>357</v>
      </c>
      <c r="D195" t="s">
        <v>365</v>
      </c>
      <c r="E195" t="s">
        <v>15</v>
      </c>
      <c r="F195" t="s">
        <v>74</v>
      </c>
      <c r="G195" t="s">
        <v>36</v>
      </c>
      <c r="H195" t="s">
        <v>18</v>
      </c>
      <c r="I195" t="s">
        <v>115</v>
      </c>
      <c r="J195" s="15">
        <v>7.89</v>
      </c>
      <c r="K195" t="s">
        <v>28</v>
      </c>
      <c r="L195" t="s">
        <v>76</v>
      </c>
      <c r="M195" t="s">
        <v>21</v>
      </c>
      <c r="N195" t="s">
        <v>21</v>
      </c>
      <c r="O195" t="s">
        <v>21</v>
      </c>
      <c r="P195" t="s">
        <v>21</v>
      </c>
    </row>
    <row r="196" spans="3:16" x14ac:dyDescent="0.35">
      <c r="C196" t="s">
        <v>357</v>
      </c>
      <c r="D196" t="s">
        <v>366</v>
      </c>
      <c r="E196" t="s">
        <v>15</v>
      </c>
      <c r="F196" t="s">
        <v>40</v>
      </c>
      <c r="G196" t="s">
        <v>36</v>
      </c>
      <c r="H196" t="s">
        <v>18</v>
      </c>
      <c r="I196" t="s">
        <v>115</v>
      </c>
      <c r="J196" s="15">
        <v>15.18</v>
      </c>
      <c r="K196" t="s">
        <v>93</v>
      </c>
      <c r="L196" t="s">
        <v>29</v>
      </c>
      <c r="M196" t="s">
        <v>21</v>
      </c>
      <c r="N196" t="s">
        <v>21</v>
      </c>
      <c r="O196" t="s">
        <v>21</v>
      </c>
      <c r="P196" t="s">
        <v>21</v>
      </c>
    </row>
    <row r="197" spans="3:16" x14ac:dyDescent="0.35">
      <c r="C197" t="s">
        <v>367</v>
      </c>
      <c r="D197" t="s">
        <v>367</v>
      </c>
      <c r="E197" t="s">
        <v>15</v>
      </c>
      <c r="F197" t="s">
        <v>16</v>
      </c>
      <c r="G197" t="s">
        <v>17</v>
      </c>
      <c r="H197" t="s">
        <v>18</v>
      </c>
      <c r="I197" t="s">
        <v>19</v>
      </c>
      <c r="J197" s="15">
        <v>0.44</v>
      </c>
      <c r="K197" t="s">
        <v>21</v>
      </c>
      <c r="L197" t="s">
        <v>22</v>
      </c>
      <c r="M197" t="s">
        <v>21</v>
      </c>
      <c r="N197" t="s">
        <v>21</v>
      </c>
      <c r="O197" t="s">
        <v>21</v>
      </c>
      <c r="P197" t="s">
        <v>21</v>
      </c>
    </row>
    <row r="198" spans="3:16" x14ac:dyDescent="0.35">
      <c r="C198" t="s">
        <v>368</v>
      </c>
      <c r="D198" t="s">
        <v>368</v>
      </c>
      <c r="E198" t="s">
        <v>15</v>
      </c>
      <c r="F198" t="s">
        <v>16</v>
      </c>
      <c r="G198" t="s">
        <v>17</v>
      </c>
      <c r="H198" t="s">
        <v>18</v>
      </c>
      <c r="I198" t="s">
        <v>308</v>
      </c>
      <c r="J198" s="15">
        <v>0.44</v>
      </c>
      <c r="K198" t="s">
        <v>21</v>
      </c>
      <c r="L198" t="s">
        <v>22</v>
      </c>
      <c r="M198" t="s">
        <v>21</v>
      </c>
      <c r="N198" t="s">
        <v>21</v>
      </c>
      <c r="O198" t="s">
        <v>21</v>
      </c>
      <c r="P198" t="s">
        <v>21</v>
      </c>
    </row>
    <row r="199" spans="3:16" x14ac:dyDescent="0.35">
      <c r="C199" t="s">
        <v>368</v>
      </c>
      <c r="D199" t="s">
        <v>369</v>
      </c>
      <c r="E199" t="s">
        <v>15</v>
      </c>
      <c r="F199" t="s">
        <v>16</v>
      </c>
      <c r="G199" t="s">
        <v>17</v>
      </c>
      <c r="H199" t="s">
        <v>18</v>
      </c>
      <c r="I199" t="s">
        <v>308</v>
      </c>
      <c r="J199" s="15">
        <v>0.44</v>
      </c>
      <c r="K199" t="s">
        <v>21</v>
      </c>
      <c r="L199" t="s">
        <v>22</v>
      </c>
      <c r="M199" t="s">
        <v>21</v>
      </c>
      <c r="N199" t="s">
        <v>21</v>
      </c>
      <c r="O199" t="s">
        <v>21</v>
      </c>
      <c r="P199" t="s">
        <v>21</v>
      </c>
    </row>
    <row r="200" spans="3:16" x14ac:dyDescent="0.35">
      <c r="C200" t="s">
        <v>370</v>
      </c>
      <c r="D200" t="s">
        <v>371</v>
      </c>
      <c r="E200" t="s">
        <v>15</v>
      </c>
      <c r="F200" t="s">
        <v>16</v>
      </c>
      <c r="G200" t="s">
        <v>17</v>
      </c>
      <c r="H200" t="s">
        <v>18</v>
      </c>
      <c r="I200" t="s">
        <v>19</v>
      </c>
      <c r="J200" s="15">
        <v>0.44</v>
      </c>
      <c r="K200" t="s">
        <v>21</v>
      </c>
      <c r="L200" t="s">
        <v>22</v>
      </c>
      <c r="M200" t="s">
        <v>161</v>
      </c>
      <c r="N200" t="s">
        <v>193</v>
      </c>
      <c r="O200" t="s">
        <v>89</v>
      </c>
      <c r="P200" t="s">
        <v>89</v>
      </c>
    </row>
    <row r="201" spans="3:16" x14ac:dyDescent="0.35">
      <c r="C201" t="s">
        <v>370</v>
      </c>
      <c r="D201" t="s">
        <v>372</v>
      </c>
      <c r="E201" t="s">
        <v>15</v>
      </c>
      <c r="F201" t="s">
        <v>16</v>
      </c>
      <c r="G201" t="s">
        <v>17</v>
      </c>
      <c r="H201" t="s">
        <v>18</v>
      </c>
      <c r="I201" t="s">
        <v>19</v>
      </c>
      <c r="J201" s="15">
        <v>0.44</v>
      </c>
      <c r="K201" t="s">
        <v>21</v>
      </c>
      <c r="L201" t="s">
        <v>22</v>
      </c>
      <c r="M201" t="s">
        <v>21</v>
      </c>
      <c r="N201" t="s">
        <v>21</v>
      </c>
      <c r="O201" t="s">
        <v>21</v>
      </c>
      <c r="P201" t="s">
        <v>21</v>
      </c>
    </row>
    <row r="202" spans="3:16" x14ac:dyDescent="0.35">
      <c r="C202" t="s">
        <v>373</v>
      </c>
      <c r="D202" t="s">
        <v>373</v>
      </c>
      <c r="E202" t="s">
        <v>15</v>
      </c>
      <c r="F202" t="s">
        <v>16</v>
      </c>
      <c r="G202" t="s">
        <v>17</v>
      </c>
      <c r="H202" t="s">
        <v>18</v>
      </c>
      <c r="I202" t="s">
        <v>19</v>
      </c>
      <c r="J202" s="15">
        <v>0.44</v>
      </c>
      <c r="K202" t="s">
        <v>21</v>
      </c>
      <c r="L202" t="s">
        <v>22</v>
      </c>
      <c r="M202" t="s">
        <v>21</v>
      </c>
      <c r="N202" t="s">
        <v>21</v>
      </c>
      <c r="O202" t="s">
        <v>21</v>
      </c>
      <c r="P202" t="s">
        <v>21</v>
      </c>
    </row>
    <row r="203" spans="3:16" x14ac:dyDescent="0.35">
      <c r="C203" t="s">
        <v>373</v>
      </c>
      <c r="D203" t="s">
        <v>374</v>
      </c>
      <c r="E203" t="s">
        <v>15</v>
      </c>
      <c r="F203" t="s">
        <v>16</v>
      </c>
      <c r="G203" t="s">
        <v>17</v>
      </c>
      <c r="H203" t="s">
        <v>18</v>
      </c>
      <c r="I203" t="s">
        <v>19</v>
      </c>
      <c r="J203" s="15">
        <v>0.44</v>
      </c>
      <c r="K203" t="s">
        <v>21</v>
      </c>
      <c r="L203" t="s">
        <v>22</v>
      </c>
      <c r="M203" t="s">
        <v>21</v>
      </c>
      <c r="N203" t="s">
        <v>21</v>
      </c>
      <c r="O203" t="s">
        <v>21</v>
      </c>
      <c r="P203" t="s">
        <v>21</v>
      </c>
    </row>
    <row r="204" spans="3:16" x14ac:dyDescent="0.35">
      <c r="C204" t="s">
        <v>373</v>
      </c>
      <c r="D204" t="s">
        <v>375</v>
      </c>
      <c r="E204" t="s">
        <v>15</v>
      </c>
      <c r="F204" t="s">
        <v>16</v>
      </c>
      <c r="G204" t="s">
        <v>17</v>
      </c>
      <c r="H204" t="s">
        <v>18</v>
      </c>
      <c r="I204" t="s">
        <v>19</v>
      </c>
      <c r="J204" s="15">
        <v>0.44</v>
      </c>
      <c r="K204" t="s">
        <v>21</v>
      </c>
      <c r="L204" t="s">
        <v>22</v>
      </c>
      <c r="M204" t="s">
        <v>21</v>
      </c>
      <c r="N204" t="s">
        <v>21</v>
      </c>
      <c r="O204" t="s">
        <v>21</v>
      </c>
      <c r="P204" t="s">
        <v>21</v>
      </c>
    </row>
    <row r="205" spans="3:16" x14ac:dyDescent="0.35">
      <c r="C205" t="s">
        <v>373</v>
      </c>
      <c r="D205" t="s">
        <v>376</v>
      </c>
      <c r="E205" t="s">
        <v>15</v>
      </c>
      <c r="F205" t="s">
        <v>16</v>
      </c>
      <c r="G205" t="s">
        <v>17</v>
      </c>
      <c r="H205" t="s">
        <v>18</v>
      </c>
      <c r="I205" t="s">
        <v>19</v>
      </c>
      <c r="J205" s="15">
        <v>0.44</v>
      </c>
      <c r="K205" t="s">
        <v>21</v>
      </c>
      <c r="L205" t="s">
        <v>22</v>
      </c>
      <c r="M205" t="s">
        <v>21</v>
      </c>
      <c r="N205" t="s">
        <v>21</v>
      </c>
      <c r="O205" t="s">
        <v>21</v>
      </c>
      <c r="P205" t="s">
        <v>21</v>
      </c>
    </row>
    <row r="206" spans="3:16" x14ac:dyDescent="0.35">
      <c r="C206" t="s">
        <v>373</v>
      </c>
      <c r="D206" t="s">
        <v>377</v>
      </c>
      <c r="E206" t="s">
        <v>15</v>
      </c>
      <c r="F206" t="s">
        <v>16</v>
      </c>
      <c r="G206" t="s">
        <v>17</v>
      </c>
      <c r="H206" t="s">
        <v>18</v>
      </c>
      <c r="I206" t="s">
        <v>19</v>
      </c>
      <c r="J206" s="15">
        <v>0.44</v>
      </c>
      <c r="K206" t="s">
        <v>21</v>
      </c>
      <c r="L206" t="s">
        <v>22</v>
      </c>
      <c r="M206" t="s">
        <v>21</v>
      </c>
      <c r="N206" t="s">
        <v>21</v>
      </c>
      <c r="O206" t="s">
        <v>21</v>
      </c>
      <c r="P206" t="s">
        <v>21</v>
      </c>
    </row>
    <row r="207" spans="3:16" x14ac:dyDescent="0.35">
      <c r="C207" t="s">
        <v>378</v>
      </c>
      <c r="D207" t="s">
        <v>378</v>
      </c>
      <c r="E207" t="s">
        <v>15</v>
      </c>
      <c r="F207" t="s">
        <v>16</v>
      </c>
      <c r="G207" t="s">
        <v>17</v>
      </c>
      <c r="H207" t="s">
        <v>18</v>
      </c>
      <c r="I207" t="s">
        <v>19</v>
      </c>
      <c r="J207" s="15">
        <v>0.44</v>
      </c>
      <c r="K207" t="s">
        <v>21</v>
      </c>
      <c r="L207" t="s">
        <v>22</v>
      </c>
      <c r="M207" t="s">
        <v>21</v>
      </c>
      <c r="N207" t="s">
        <v>21</v>
      </c>
      <c r="O207" t="s">
        <v>21</v>
      </c>
      <c r="P207" t="s">
        <v>21</v>
      </c>
    </row>
    <row r="208" spans="3:16" x14ac:dyDescent="0.35">
      <c r="C208" t="s">
        <v>378</v>
      </c>
      <c r="D208" t="s">
        <v>379</v>
      </c>
      <c r="E208" t="s">
        <v>15</v>
      </c>
      <c r="F208" t="s">
        <v>16</v>
      </c>
      <c r="G208" t="s">
        <v>17</v>
      </c>
      <c r="H208" t="s">
        <v>18</v>
      </c>
      <c r="I208" t="s">
        <v>19</v>
      </c>
      <c r="J208" s="15">
        <v>0.44</v>
      </c>
      <c r="K208" t="s">
        <v>21</v>
      </c>
      <c r="L208" t="s">
        <v>22</v>
      </c>
      <c r="M208" t="s">
        <v>21</v>
      </c>
      <c r="N208" t="s">
        <v>21</v>
      </c>
      <c r="O208" t="s">
        <v>21</v>
      </c>
      <c r="P208" t="s">
        <v>21</v>
      </c>
    </row>
    <row r="209" spans="3:16" x14ac:dyDescent="0.35">
      <c r="C209" t="s">
        <v>173</v>
      </c>
      <c r="D209" t="s">
        <v>380</v>
      </c>
      <c r="E209" t="s">
        <v>15</v>
      </c>
      <c r="F209" t="s">
        <v>16</v>
      </c>
      <c r="G209" t="s">
        <v>17</v>
      </c>
      <c r="H209" t="s">
        <v>18</v>
      </c>
      <c r="I209" t="s">
        <v>19</v>
      </c>
      <c r="J209" s="15">
        <v>0.44</v>
      </c>
      <c r="K209" t="s">
        <v>21</v>
      </c>
      <c r="L209" t="s">
        <v>22</v>
      </c>
      <c r="M209" t="s">
        <v>21</v>
      </c>
      <c r="N209" t="s">
        <v>161</v>
      </c>
      <c r="O209" t="s">
        <v>21</v>
      </c>
      <c r="P209" t="s">
        <v>381</v>
      </c>
    </row>
    <row r="210" spans="3:16" x14ac:dyDescent="0.35">
      <c r="C210" t="s">
        <v>382</v>
      </c>
      <c r="D210" t="s">
        <v>383</v>
      </c>
      <c r="E210" t="s">
        <v>15</v>
      </c>
      <c r="F210" t="s">
        <v>117</v>
      </c>
      <c r="G210" t="s">
        <v>36</v>
      </c>
      <c r="H210" t="s">
        <v>18</v>
      </c>
      <c r="I210" t="s">
        <v>27</v>
      </c>
      <c r="J210" s="15">
        <v>4.03</v>
      </c>
      <c r="K210" t="s">
        <v>118</v>
      </c>
      <c r="L210" t="s">
        <v>119</v>
      </c>
      <c r="M210" t="s">
        <v>21</v>
      </c>
      <c r="N210" t="s">
        <v>21</v>
      </c>
      <c r="O210" t="s">
        <v>21</v>
      </c>
      <c r="P210" t="s">
        <v>21</v>
      </c>
    </row>
    <row r="211" spans="3:16" x14ac:dyDescent="0.35">
      <c r="C211" t="s">
        <v>384</v>
      </c>
      <c r="D211" t="s">
        <v>384</v>
      </c>
      <c r="E211" t="s">
        <v>15</v>
      </c>
      <c r="F211" t="s">
        <v>16</v>
      </c>
      <c r="G211" t="s">
        <v>17</v>
      </c>
      <c r="H211" t="s">
        <v>18</v>
      </c>
      <c r="I211" t="s">
        <v>19</v>
      </c>
      <c r="J211" s="15">
        <v>0.44</v>
      </c>
      <c r="K211" t="s">
        <v>21</v>
      </c>
      <c r="L211" t="s">
        <v>22</v>
      </c>
      <c r="M211" t="s">
        <v>21</v>
      </c>
      <c r="N211" t="s">
        <v>21</v>
      </c>
      <c r="O211" t="s">
        <v>21</v>
      </c>
      <c r="P211" t="s">
        <v>21</v>
      </c>
    </row>
    <row r="212" spans="3:16" x14ac:dyDescent="0.35">
      <c r="C212" t="s">
        <v>385</v>
      </c>
      <c r="D212" t="s">
        <v>386</v>
      </c>
      <c r="E212" t="s">
        <v>15</v>
      </c>
      <c r="F212" t="s">
        <v>74</v>
      </c>
      <c r="G212" t="s">
        <v>36</v>
      </c>
      <c r="H212" t="s">
        <v>18</v>
      </c>
      <c r="I212" t="s">
        <v>27</v>
      </c>
      <c r="J212" s="15">
        <v>7.89</v>
      </c>
      <c r="K212" t="s">
        <v>109</v>
      </c>
      <c r="L212" t="s">
        <v>76</v>
      </c>
      <c r="M212" t="s">
        <v>21</v>
      </c>
      <c r="N212" t="s">
        <v>21</v>
      </c>
      <c r="O212" t="s">
        <v>21</v>
      </c>
      <c r="P212" t="s">
        <v>21</v>
      </c>
    </row>
    <row r="213" spans="3:16" x14ac:dyDescent="0.35">
      <c r="C213" t="s">
        <v>385</v>
      </c>
      <c r="D213" t="s">
        <v>387</v>
      </c>
      <c r="E213" t="s">
        <v>15</v>
      </c>
      <c r="F213" t="s">
        <v>74</v>
      </c>
      <c r="G213" t="s">
        <v>36</v>
      </c>
      <c r="H213" t="s">
        <v>18</v>
      </c>
      <c r="I213" t="s">
        <v>27</v>
      </c>
      <c r="J213" s="15">
        <v>7.89</v>
      </c>
      <c r="K213" t="s">
        <v>75</v>
      </c>
      <c r="L213" t="s">
        <v>76</v>
      </c>
      <c r="M213" t="s">
        <v>21</v>
      </c>
      <c r="N213" t="s">
        <v>21</v>
      </c>
      <c r="O213" t="s">
        <v>21</v>
      </c>
      <c r="P213" t="s">
        <v>21</v>
      </c>
    </row>
    <row r="214" spans="3:16" x14ac:dyDescent="0.35">
      <c r="C214" t="s">
        <v>388</v>
      </c>
      <c r="D214" t="s">
        <v>388</v>
      </c>
      <c r="E214" t="s">
        <v>15</v>
      </c>
      <c r="F214" t="s">
        <v>16</v>
      </c>
      <c r="G214" t="s">
        <v>17</v>
      </c>
      <c r="H214" t="s">
        <v>18</v>
      </c>
      <c r="I214" t="s">
        <v>19</v>
      </c>
      <c r="J214" s="15">
        <v>0.44</v>
      </c>
      <c r="K214" t="s">
        <v>21</v>
      </c>
      <c r="L214" t="s">
        <v>22</v>
      </c>
      <c r="M214" t="s">
        <v>179</v>
      </c>
      <c r="N214" t="s">
        <v>87</v>
      </c>
      <c r="O214" t="s">
        <v>389</v>
      </c>
      <c r="P214" t="s">
        <v>89</v>
      </c>
    </row>
    <row r="215" spans="3:16" x14ac:dyDescent="0.35">
      <c r="C215" t="s">
        <v>388</v>
      </c>
      <c r="D215" t="s">
        <v>390</v>
      </c>
      <c r="E215" t="s">
        <v>15</v>
      </c>
      <c r="F215" t="s">
        <v>16</v>
      </c>
      <c r="G215" t="s">
        <v>17</v>
      </c>
      <c r="H215" t="s">
        <v>18</v>
      </c>
      <c r="I215" t="s">
        <v>19</v>
      </c>
      <c r="J215" s="15">
        <v>0.44</v>
      </c>
      <c r="K215" t="s">
        <v>21</v>
      </c>
      <c r="L215" t="s">
        <v>22</v>
      </c>
      <c r="M215" t="s">
        <v>21</v>
      </c>
      <c r="N215" t="s">
        <v>21</v>
      </c>
      <c r="O215" t="s">
        <v>21</v>
      </c>
      <c r="P215" t="s">
        <v>21</v>
      </c>
    </row>
    <row r="216" spans="3:16" x14ac:dyDescent="0.35">
      <c r="C216" t="s">
        <v>391</v>
      </c>
      <c r="D216" t="s">
        <v>391</v>
      </c>
      <c r="E216" t="s">
        <v>15</v>
      </c>
      <c r="F216" t="s">
        <v>16</v>
      </c>
      <c r="G216" t="s">
        <v>17</v>
      </c>
      <c r="H216" t="s">
        <v>18</v>
      </c>
      <c r="I216" t="s">
        <v>19</v>
      </c>
      <c r="J216" s="15">
        <v>0.44</v>
      </c>
      <c r="K216" t="s">
        <v>21</v>
      </c>
      <c r="L216" t="s">
        <v>22</v>
      </c>
      <c r="M216" t="s">
        <v>21</v>
      </c>
      <c r="N216" t="s">
        <v>21</v>
      </c>
      <c r="O216" t="s">
        <v>21</v>
      </c>
      <c r="P216" t="s">
        <v>21</v>
      </c>
    </row>
    <row r="217" spans="3:16" x14ac:dyDescent="0.35">
      <c r="C217" t="s">
        <v>392</v>
      </c>
      <c r="D217" t="s">
        <v>392</v>
      </c>
      <c r="E217" t="s">
        <v>15</v>
      </c>
      <c r="F217" t="s">
        <v>16</v>
      </c>
      <c r="G217" t="s">
        <v>17</v>
      </c>
      <c r="H217" t="s">
        <v>18</v>
      </c>
      <c r="I217" t="s">
        <v>19</v>
      </c>
      <c r="J217" s="15">
        <v>0.44</v>
      </c>
      <c r="K217" t="s">
        <v>21</v>
      </c>
      <c r="L217" t="s">
        <v>22</v>
      </c>
      <c r="M217" t="s">
        <v>21</v>
      </c>
      <c r="N217" t="s">
        <v>21</v>
      </c>
      <c r="O217" t="s">
        <v>21</v>
      </c>
      <c r="P217" t="s">
        <v>21</v>
      </c>
    </row>
    <row r="218" spans="3:16" x14ac:dyDescent="0.35">
      <c r="C218" t="s">
        <v>393</v>
      </c>
      <c r="D218" t="s">
        <v>187</v>
      </c>
      <c r="E218" t="s">
        <v>15</v>
      </c>
      <c r="F218" t="s">
        <v>97</v>
      </c>
      <c r="G218" t="s">
        <v>36</v>
      </c>
      <c r="H218" t="s">
        <v>18</v>
      </c>
      <c r="I218" t="s">
        <v>27</v>
      </c>
      <c r="J218" s="15">
        <v>2.06</v>
      </c>
      <c r="K218" t="s">
        <v>98</v>
      </c>
      <c r="L218" t="s">
        <v>99</v>
      </c>
      <c r="M218" t="s">
        <v>21</v>
      </c>
      <c r="N218" t="s">
        <v>21</v>
      </c>
      <c r="O218" t="s">
        <v>21</v>
      </c>
      <c r="P218" t="s">
        <v>21</v>
      </c>
    </row>
    <row r="219" spans="3:16" x14ac:dyDescent="0.35">
      <c r="C219" t="s">
        <v>394</v>
      </c>
      <c r="D219" t="s">
        <v>394</v>
      </c>
      <c r="E219" t="s">
        <v>15</v>
      </c>
      <c r="F219" t="s">
        <v>16</v>
      </c>
      <c r="G219" t="s">
        <v>17</v>
      </c>
      <c r="H219" t="s">
        <v>18</v>
      </c>
      <c r="I219" t="s">
        <v>19</v>
      </c>
      <c r="J219" s="15">
        <v>0.44</v>
      </c>
      <c r="K219" t="s">
        <v>21</v>
      </c>
      <c r="L219" t="s">
        <v>22</v>
      </c>
      <c r="M219" t="s">
        <v>21</v>
      </c>
      <c r="N219" t="s">
        <v>21</v>
      </c>
      <c r="O219" t="s">
        <v>21</v>
      </c>
      <c r="P219" t="s">
        <v>21</v>
      </c>
    </row>
    <row r="220" spans="3:16" x14ac:dyDescent="0.35">
      <c r="C220" t="s">
        <v>394</v>
      </c>
      <c r="D220" t="s">
        <v>395</v>
      </c>
      <c r="E220" t="s">
        <v>15</v>
      </c>
      <c r="F220" t="s">
        <v>16</v>
      </c>
      <c r="G220" t="s">
        <v>17</v>
      </c>
      <c r="H220" t="s">
        <v>18</v>
      </c>
      <c r="I220" t="s">
        <v>19</v>
      </c>
      <c r="J220" s="15">
        <v>0.44</v>
      </c>
      <c r="K220" t="s">
        <v>21</v>
      </c>
      <c r="L220" t="s">
        <v>22</v>
      </c>
      <c r="M220" t="s">
        <v>21</v>
      </c>
      <c r="N220" t="s">
        <v>21</v>
      </c>
      <c r="O220" t="s">
        <v>21</v>
      </c>
      <c r="P220" t="s">
        <v>21</v>
      </c>
    </row>
    <row r="221" spans="3:16" x14ac:dyDescent="0.35">
      <c r="C221" t="s">
        <v>396</v>
      </c>
      <c r="D221" t="s">
        <v>396</v>
      </c>
      <c r="E221" t="s">
        <v>15</v>
      </c>
      <c r="F221" t="s">
        <v>16</v>
      </c>
      <c r="G221" t="s">
        <v>17</v>
      </c>
      <c r="H221" t="s">
        <v>18</v>
      </c>
      <c r="I221" t="s">
        <v>19</v>
      </c>
      <c r="J221" s="15">
        <v>0.44</v>
      </c>
      <c r="K221" t="s">
        <v>21</v>
      </c>
      <c r="L221" t="s">
        <v>22</v>
      </c>
      <c r="M221" t="s">
        <v>21</v>
      </c>
      <c r="N221" t="s">
        <v>21</v>
      </c>
      <c r="O221" t="s">
        <v>21</v>
      </c>
      <c r="P221" t="s">
        <v>21</v>
      </c>
    </row>
    <row r="222" spans="3:16" x14ac:dyDescent="0.35">
      <c r="C222" t="s">
        <v>396</v>
      </c>
      <c r="D222" t="s">
        <v>397</v>
      </c>
      <c r="E222" t="s">
        <v>15</v>
      </c>
      <c r="F222" t="s">
        <v>16</v>
      </c>
      <c r="G222" t="s">
        <v>17</v>
      </c>
      <c r="H222" t="s">
        <v>18</v>
      </c>
      <c r="I222" t="s">
        <v>19</v>
      </c>
      <c r="J222" s="15">
        <v>0.44</v>
      </c>
      <c r="K222" t="s">
        <v>21</v>
      </c>
      <c r="L222" t="s">
        <v>22</v>
      </c>
      <c r="M222" t="s">
        <v>21</v>
      </c>
      <c r="N222" t="s">
        <v>21</v>
      </c>
      <c r="O222" t="s">
        <v>21</v>
      </c>
      <c r="P222" t="s">
        <v>21</v>
      </c>
    </row>
    <row r="223" spans="3:16" x14ac:dyDescent="0.35">
      <c r="C223" t="s">
        <v>398</v>
      </c>
      <c r="D223" t="s">
        <v>399</v>
      </c>
      <c r="E223" t="s">
        <v>15</v>
      </c>
      <c r="F223" t="s">
        <v>16</v>
      </c>
      <c r="G223" t="s">
        <v>17</v>
      </c>
      <c r="H223" t="s">
        <v>18</v>
      </c>
      <c r="I223" t="s">
        <v>308</v>
      </c>
      <c r="J223" s="15">
        <v>0.44</v>
      </c>
      <c r="K223" t="s">
        <v>21</v>
      </c>
      <c r="L223" t="s">
        <v>22</v>
      </c>
      <c r="M223" t="s">
        <v>21</v>
      </c>
      <c r="N223" t="s">
        <v>21</v>
      </c>
      <c r="O223" t="s">
        <v>21</v>
      </c>
      <c r="P223" t="s">
        <v>21</v>
      </c>
    </row>
    <row r="224" spans="3:16" x14ac:dyDescent="0.35">
      <c r="C224" t="s">
        <v>400</v>
      </c>
      <c r="D224" t="s">
        <v>400</v>
      </c>
      <c r="E224" t="s">
        <v>15</v>
      </c>
      <c r="F224" t="s">
        <v>16</v>
      </c>
      <c r="G224" t="s">
        <v>17</v>
      </c>
      <c r="H224" t="s">
        <v>18</v>
      </c>
      <c r="I224" t="s">
        <v>19</v>
      </c>
      <c r="J224" s="15">
        <v>0.44</v>
      </c>
      <c r="K224" t="s">
        <v>21</v>
      </c>
      <c r="L224" t="s">
        <v>22</v>
      </c>
      <c r="M224" t="s">
        <v>21</v>
      </c>
      <c r="N224" t="s">
        <v>21</v>
      </c>
      <c r="O224" t="s">
        <v>21</v>
      </c>
      <c r="P224" t="s">
        <v>21</v>
      </c>
    </row>
    <row r="225" spans="3:16" x14ac:dyDescent="0.35">
      <c r="C225" t="s">
        <v>401</v>
      </c>
      <c r="D225" t="s">
        <v>401</v>
      </c>
      <c r="E225" t="s">
        <v>15</v>
      </c>
      <c r="F225" t="s">
        <v>40</v>
      </c>
      <c r="G225" t="s">
        <v>36</v>
      </c>
      <c r="H225" t="s">
        <v>18</v>
      </c>
      <c r="I225" t="s">
        <v>27</v>
      </c>
      <c r="J225" s="15">
        <v>15.18</v>
      </c>
      <c r="K225" t="s">
        <v>402</v>
      </c>
      <c r="L225" t="s">
        <v>29</v>
      </c>
      <c r="M225" t="s">
        <v>21</v>
      </c>
      <c r="N225" t="s">
        <v>21</v>
      </c>
      <c r="O225" t="s">
        <v>21</v>
      </c>
      <c r="P225" t="s">
        <v>21</v>
      </c>
    </row>
    <row r="226" spans="3:16" x14ac:dyDescent="0.35">
      <c r="C226" t="s">
        <v>401</v>
      </c>
      <c r="D226" t="s">
        <v>403</v>
      </c>
      <c r="E226" t="s">
        <v>15</v>
      </c>
      <c r="F226" t="s">
        <v>74</v>
      </c>
      <c r="G226" t="s">
        <v>36</v>
      </c>
      <c r="H226" t="s">
        <v>18</v>
      </c>
      <c r="I226" t="s">
        <v>27</v>
      </c>
      <c r="J226" s="15">
        <v>7.89</v>
      </c>
      <c r="K226" t="s">
        <v>404</v>
      </c>
      <c r="L226" t="s">
        <v>76</v>
      </c>
      <c r="M226" t="s">
        <v>21</v>
      </c>
      <c r="N226" t="s">
        <v>21</v>
      </c>
      <c r="O226" t="s">
        <v>21</v>
      </c>
      <c r="P226" t="s">
        <v>21</v>
      </c>
    </row>
    <row r="227" spans="3:16" x14ac:dyDescent="0.35">
      <c r="C227" t="s">
        <v>405</v>
      </c>
      <c r="D227" t="s">
        <v>406</v>
      </c>
      <c r="E227" t="s">
        <v>15</v>
      </c>
      <c r="F227" t="s">
        <v>40</v>
      </c>
      <c r="G227" t="s">
        <v>36</v>
      </c>
      <c r="H227" t="s">
        <v>18</v>
      </c>
      <c r="I227" t="s">
        <v>27</v>
      </c>
      <c r="J227" s="15">
        <v>15.18</v>
      </c>
      <c r="K227" t="s">
        <v>407</v>
      </c>
      <c r="L227" t="s">
        <v>29</v>
      </c>
      <c r="M227" t="s">
        <v>21</v>
      </c>
      <c r="N227" t="s">
        <v>21</v>
      </c>
      <c r="O227" t="s">
        <v>21</v>
      </c>
      <c r="P227" t="s">
        <v>21</v>
      </c>
    </row>
    <row r="228" spans="3:16" x14ac:dyDescent="0.35">
      <c r="C228" t="s">
        <v>405</v>
      </c>
      <c r="D228" t="s">
        <v>408</v>
      </c>
      <c r="E228" t="s">
        <v>15</v>
      </c>
      <c r="F228" t="s">
        <v>111</v>
      </c>
      <c r="G228" t="s">
        <v>36</v>
      </c>
      <c r="H228" t="s">
        <v>18</v>
      </c>
      <c r="I228" t="s">
        <v>27</v>
      </c>
      <c r="J228" s="15">
        <v>104.28</v>
      </c>
      <c r="K228" t="s">
        <v>409</v>
      </c>
      <c r="L228" t="s">
        <v>112</v>
      </c>
      <c r="M228" t="s">
        <v>21</v>
      </c>
      <c r="N228" t="s">
        <v>21</v>
      </c>
      <c r="O228" t="s">
        <v>21</v>
      </c>
      <c r="P228" t="s">
        <v>21</v>
      </c>
    </row>
    <row r="229" spans="3:16" x14ac:dyDescent="0.35">
      <c r="C229" t="s">
        <v>405</v>
      </c>
      <c r="D229" t="s">
        <v>410</v>
      </c>
      <c r="E229" t="s">
        <v>15</v>
      </c>
      <c r="F229" t="s">
        <v>170</v>
      </c>
      <c r="G229" t="s">
        <v>36</v>
      </c>
      <c r="H229" t="s">
        <v>18</v>
      </c>
      <c r="I229" t="s">
        <v>27</v>
      </c>
      <c r="J229" s="15">
        <v>29.16</v>
      </c>
      <c r="K229" t="s">
        <v>411</v>
      </c>
      <c r="L229" t="s">
        <v>172</v>
      </c>
      <c r="M229" t="s">
        <v>21</v>
      </c>
      <c r="N229" t="s">
        <v>21</v>
      </c>
      <c r="O229" t="s">
        <v>21</v>
      </c>
      <c r="P229" t="s">
        <v>21</v>
      </c>
    </row>
    <row r="230" spans="3:16" x14ac:dyDescent="0.35">
      <c r="C230" t="s">
        <v>405</v>
      </c>
      <c r="D230" t="s">
        <v>412</v>
      </c>
      <c r="E230" t="s">
        <v>15</v>
      </c>
      <c r="F230" t="s">
        <v>40</v>
      </c>
      <c r="G230" t="s">
        <v>36</v>
      </c>
      <c r="H230" t="s">
        <v>18</v>
      </c>
      <c r="I230" t="s">
        <v>27</v>
      </c>
      <c r="J230" s="15">
        <v>15.18</v>
      </c>
      <c r="K230" t="s">
        <v>235</v>
      </c>
      <c r="L230" t="s">
        <v>29</v>
      </c>
      <c r="M230" t="s">
        <v>21</v>
      </c>
      <c r="N230" t="s">
        <v>21</v>
      </c>
      <c r="O230" t="s">
        <v>21</v>
      </c>
      <c r="P230" t="s">
        <v>21</v>
      </c>
    </row>
    <row r="231" spans="3:16" x14ac:dyDescent="0.35">
      <c r="C231" t="s">
        <v>413</v>
      </c>
      <c r="D231" t="s">
        <v>414</v>
      </c>
      <c r="E231" t="s">
        <v>15</v>
      </c>
      <c r="F231" t="s">
        <v>74</v>
      </c>
      <c r="G231" t="s">
        <v>36</v>
      </c>
      <c r="H231" t="s">
        <v>18</v>
      </c>
      <c r="I231" t="s">
        <v>27</v>
      </c>
      <c r="J231" s="15">
        <v>7.89</v>
      </c>
      <c r="K231" t="s">
        <v>109</v>
      </c>
      <c r="L231" t="s">
        <v>76</v>
      </c>
      <c r="M231" t="s">
        <v>21</v>
      </c>
      <c r="N231" t="s">
        <v>87</v>
      </c>
      <c r="O231" t="s">
        <v>21</v>
      </c>
      <c r="P231" t="s">
        <v>89</v>
      </c>
    </row>
    <row r="232" spans="3:16" x14ac:dyDescent="0.35">
      <c r="C232" t="s">
        <v>415</v>
      </c>
      <c r="D232" t="s">
        <v>416</v>
      </c>
      <c r="E232" t="s">
        <v>15</v>
      </c>
      <c r="F232" t="s">
        <v>16</v>
      </c>
      <c r="G232" t="s">
        <v>17</v>
      </c>
      <c r="H232" t="s">
        <v>18</v>
      </c>
      <c r="I232" t="s">
        <v>19</v>
      </c>
      <c r="J232" s="15">
        <v>0.44</v>
      </c>
      <c r="K232" t="s">
        <v>21</v>
      </c>
      <c r="L232" t="s">
        <v>22</v>
      </c>
      <c r="M232" t="s">
        <v>21</v>
      </c>
      <c r="N232" t="s">
        <v>21</v>
      </c>
      <c r="O232" t="s">
        <v>21</v>
      </c>
      <c r="P232" t="s">
        <v>21</v>
      </c>
    </row>
    <row r="233" spans="3:16" x14ac:dyDescent="0.35">
      <c r="C233" t="s">
        <v>417</v>
      </c>
      <c r="D233" t="s">
        <v>417</v>
      </c>
      <c r="E233" t="s">
        <v>15</v>
      </c>
      <c r="F233" t="s">
        <v>35</v>
      </c>
      <c r="G233" t="s">
        <v>36</v>
      </c>
      <c r="H233" t="s">
        <v>18</v>
      </c>
      <c r="I233" t="s">
        <v>27</v>
      </c>
      <c r="J233" s="15">
        <v>54.89</v>
      </c>
      <c r="K233" t="s">
        <v>418</v>
      </c>
      <c r="L233" t="s">
        <v>38</v>
      </c>
      <c r="M233" t="s">
        <v>21</v>
      </c>
      <c r="N233" t="s">
        <v>21</v>
      </c>
      <c r="O233" t="s">
        <v>21</v>
      </c>
      <c r="P233" t="s">
        <v>21</v>
      </c>
    </row>
    <row r="234" spans="3:16" x14ac:dyDescent="0.35">
      <c r="C234" t="s">
        <v>419</v>
      </c>
      <c r="D234" t="s">
        <v>419</v>
      </c>
      <c r="E234" t="s">
        <v>15</v>
      </c>
      <c r="F234" t="s">
        <v>74</v>
      </c>
      <c r="G234" t="s">
        <v>36</v>
      </c>
      <c r="H234" t="s">
        <v>18</v>
      </c>
      <c r="I234" t="s">
        <v>27</v>
      </c>
      <c r="J234" s="15">
        <v>7.89</v>
      </c>
      <c r="K234" t="s">
        <v>75</v>
      </c>
      <c r="L234" t="s">
        <v>76</v>
      </c>
      <c r="M234" t="s">
        <v>21</v>
      </c>
      <c r="N234" t="s">
        <v>193</v>
      </c>
      <c r="O234" t="s">
        <v>21</v>
      </c>
      <c r="P234" t="s">
        <v>181</v>
      </c>
    </row>
    <row r="235" spans="3:16" x14ac:dyDescent="0.35">
      <c r="C235" t="s">
        <v>420</v>
      </c>
      <c r="D235" t="s">
        <v>421</v>
      </c>
      <c r="E235" t="s">
        <v>15</v>
      </c>
      <c r="F235" t="s">
        <v>16</v>
      </c>
      <c r="G235" t="s">
        <v>17</v>
      </c>
      <c r="H235" t="s">
        <v>18</v>
      </c>
      <c r="I235" t="s">
        <v>308</v>
      </c>
      <c r="J235" s="15">
        <v>0.44</v>
      </c>
      <c r="K235" t="s">
        <v>21</v>
      </c>
      <c r="L235" t="s">
        <v>22</v>
      </c>
      <c r="M235" t="s">
        <v>21</v>
      </c>
      <c r="N235" t="s">
        <v>21</v>
      </c>
      <c r="O235" t="s">
        <v>21</v>
      </c>
      <c r="P235" t="s">
        <v>21</v>
      </c>
    </row>
    <row r="236" spans="3:16" x14ac:dyDescent="0.35">
      <c r="C236" t="s">
        <v>422</v>
      </c>
      <c r="D236" t="s">
        <v>423</v>
      </c>
      <c r="E236" t="s">
        <v>15</v>
      </c>
      <c r="F236" t="s">
        <v>16</v>
      </c>
      <c r="G236" t="s">
        <v>17</v>
      </c>
      <c r="H236" t="s">
        <v>18</v>
      </c>
      <c r="I236" t="s">
        <v>19</v>
      </c>
      <c r="J236" s="15">
        <v>0.44</v>
      </c>
      <c r="K236" t="s">
        <v>21</v>
      </c>
      <c r="L236" t="s">
        <v>22</v>
      </c>
      <c r="M236" t="s">
        <v>21</v>
      </c>
      <c r="N236" t="s">
        <v>21</v>
      </c>
      <c r="O236" t="s">
        <v>21</v>
      </c>
      <c r="P236" t="s">
        <v>21</v>
      </c>
    </row>
    <row r="237" spans="3:16" x14ac:dyDescent="0.35">
      <c r="C237" t="s">
        <v>424</v>
      </c>
      <c r="D237" t="s">
        <v>424</v>
      </c>
      <c r="E237" t="s">
        <v>15</v>
      </c>
      <c r="F237" t="s">
        <v>16</v>
      </c>
      <c r="G237" t="s">
        <v>17</v>
      </c>
      <c r="H237" t="s">
        <v>18</v>
      </c>
      <c r="I237" t="s">
        <v>19</v>
      </c>
      <c r="J237" s="15">
        <v>0.44</v>
      </c>
      <c r="K237" t="s">
        <v>21</v>
      </c>
      <c r="L237" t="s">
        <v>22</v>
      </c>
      <c r="M237" t="s">
        <v>21</v>
      </c>
      <c r="N237" t="s">
        <v>21</v>
      </c>
      <c r="O237" t="s">
        <v>21</v>
      </c>
      <c r="P237" t="s">
        <v>21</v>
      </c>
    </row>
    <row r="238" spans="3:16" x14ac:dyDescent="0.35">
      <c r="C238" t="s">
        <v>424</v>
      </c>
      <c r="D238" t="s">
        <v>425</v>
      </c>
      <c r="E238" t="s">
        <v>15</v>
      </c>
      <c r="F238" t="s">
        <v>16</v>
      </c>
      <c r="G238" t="s">
        <v>17</v>
      </c>
      <c r="H238" t="s">
        <v>18</v>
      </c>
      <c r="I238" t="s">
        <v>19</v>
      </c>
      <c r="J238" s="15">
        <v>0.44</v>
      </c>
      <c r="K238" t="s">
        <v>21</v>
      </c>
      <c r="L238" t="s">
        <v>22</v>
      </c>
      <c r="M238" t="s">
        <v>21</v>
      </c>
      <c r="N238" t="s">
        <v>21</v>
      </c>
      <c r="O238" t="s">
        <v>21</v>
      </c>
      <c r="P238" t="s">
        <v>21</v>
      </c>
    </row>
    <row r="239" spans="3:16" x14ac:dyDescent="0.35">
      <c r="C239" t="s">
        <v>424</v>
      </c>
      <c r="D239" t="s">
        <v>426</v>
      </c>
      <c r="E239" t="s">
        <v>15</v>
      </c>
      <c r="F239" t="s">
        <v>16</v>
      </c>
      <c r="G239" t="s">
        <v>17</v>
      </c>
      <c r="H239" t="s">
        <v>18</v>
      </c>
      <c r="I239" t="s">
        <v>19</v>
      </c>
      <c r="J239" s="15">
        <v>0.44</v>
      </c>
      <c r="K239" t="s">
        <v>21</v>
      </c>
      <c r="L239" t="s">
        <v>22</v>
      </c>
      <c r="M239" t="s">
        <v>21</v>
      </c>
      <c r="N239" t="s">
        <v>21</v>
      </c>
      <c r="O239" t="s">
        <v>21</v>
      </c>
      <c r="P239" t="s">
        <v>21</v>
      </c>
    </row>
    <row r="240" spans="3:16" x14ac:dyDescent="0.35">
      <c r="C240" t="s">
        <v>424</v>
      </c>
      <c r="D240" t="s">
        <v>427</v>
      </c>
      <c r="E240" t="s">
        <v>15</v>
      </c>
      <c r="F240" t="s">
        <v>16</v>
      </c>
      <c r="G240" t="s">
        <v>17</v>
      </c>
      <c r="H240" t="s">
        <v>18</v>
      </c>
      <c r="I240" t="s">
        <v>308</v>
      </c>
      <c r="J240" s="15">
        <v>0.44</v>
      </c>
      <c r="K240" t="s">
        <v>21</v>
      </c>
      <c r="L240" t="s">
        <v>22</v>
      </c>
      <c r="M240" t="s">
        <v>21</v>
      </c>
      <c r="N240" t="s">
        <v>21</v>
      </c>
      <c r="O240" t="s">
        <v>21</v>
      </c>
      <c r="P240" t="s">
        <v>21</v>
      </c>
    </row>
    <row r="241" spans="3:16" x14ac:dyDescent="0.35">
      <c r="C241" t="s">
        <v>424</v>
      </c>
      <c r="D241" t="s">
        <v>428</v>
      </c>
      <c r="E241" t="s">
        <v>15</v>
      </c>
      <c r="F241" t="s">
        <v>16</v>
      </c>
      <c r="G241" t="s">
        <v>17</v>
      </c>
      <c r="H241" t="s">
        <v>18</v>
      </c>
      <c r="I241" t="s">
        <v>19</v>
      </c>
      <c r="J241" s="15">
        <v>0.44</v>
      </c>
      <c r="K241" t="s">
        <v>21</v>
      </c>
      <c r="L241" t="s">
        <v>22</v>
      </c>
      <c r="M241" t="s">
        <v>21</v>
      </c>
      <c r="N241" t="s">
        <v>21</v>
      </c>
      <c r="O241" t="s">
        <v>21</v>
      </c>
      <c r="P241" t="s">
        <v>21</v>
      </c>
    </row>
    <row r="242" spans="3:16" x14ac:dyDescent="0.35">
      <c r="C242" t="s">
        <v>424</v>
      </c>
      <c r="D242" t="s">
        <v>429</v>
      </c>
      <c r="E242" t="s">
        <v>15</v>
      </c>
      <c r="F242" t="s">
        <v>16</v>
      </c>
      <c r="G242" t="s">
        <v>17</v>
      </c>
      <c r="H242" t="s">
        <v>18</v>
      </c>
      <c r="I242" t="s">
        <v>19</v>
      </c>
      <c r="J242" s="15">
        <v>0.44</v>
      </c>
      <c r="K242" t="s">
        <v>21</v>
      </c>
      <c r="L242" t="s">
        <v>22</v>
      </c>
      <c r="M242" t="s">
        <v>21</v>
      </c>
      <c r="N242" t="s">
        <v>21</v>
      </c>
      <c r="O242" t="s">
        <v>21</v>
      </c>
      <c r="P242" t="s">
        <v>21</v>
      </c>
    </row>
    <row r="243" spans="3:16" x14ac:dyDescent="0.35">
      <c r="C243" t="s">
        <v>424</v>
      </c>
      <c r="D243" t="s">
        <v>430</v>
      </c>
      <c r="E243" t="s">
        <v>15</v>
      </c>
      <c r="F243" t="s">
        <v>16</v>
      </c>
      <c r="G243" t="s">
        <v>17</v>
      </c>
      <c r="H243" t="s">
        <v>18</v>
      </c>
      <c r="I243" t="s">
        <v>19</v>
      </c>
      <c r="J243" s="15">
        <v>0.44</v>
      </c>
      <c r="K243" t="s">
        <v>21</v>
      </c>
      <c r="L243" t="s">
        <v>22</v>
      </c>
      <c r="M243" t="s">
        <v>21</v>
      </c>
      <c r="N243" t="s">
        <v>21</v>
      </c>
      <c r="O243" t="s">
        <v>21</v>
      </c>
      <c r="P243" t="s">
        <v>21</v>
      </c>
    </row>
    <row r="244" spans="3:16" x14ac:dyDescent="0.35">
      <c r="C244" t="s">
        <v>431</v>
      </c>
      <c r="D244" t="s">
        <v>432</v>
      </c>
      <c r="E244" t="s">
        <v>15</v>
      </c>
      <c r="F244" t="s">
        <v>16</v>
      </c>
      <c r="G244" t="s">
        <v>17</v>
      </c>
      <c r="H244" t="s">
        <v>18</v>
      </c>
      <c r="I244" t="s">
        <v>19</v>
      </c>
      <c r="J244" s="15">
        <v>0.44</v>
      </c>
      <c r="K244" t="s">
        <v>21</v>
      </c>
      <c r="L244" t="s">
        <v>22</v>
      </c>
      <c r="M244" t="s">
        <v>21</v>
      </c>
      <c r="N244" t="s">
        <v>21</v>
      </c>
      <c r="O244" t="s">
        <v>21</v>
      </c>
      <c r="P244" t="s">
        <v>21</v>
      </c>
    </row>
    <row r="245" spans="3:16" x14ac:dyDescent="0.35">
      <c r="C245" t="s">
        <v>431</v>
      </c>
      <c r="D245" t="s">
        <v>433</v>
      </c>
      <c r="E245" t="s">
        <v>15</v>
      </c>
      <c r="F245" t="s">
        <v>16</v>
      </c>
      <c r="G245" t="s">
        <v>17</v>
      </c>
      <c r="H245" t="s">
        <v>18</v>
      </c>
      <c r="I245" t="s">
        <v>19</v>
      </c>
      <c r="J245" s="15">
        <v>0.44</v>
      </c>
      <c r="K245" t="s">
        <v>21</v>
      </c>
      <c r="L245" t="s">
        <v>22</v>
      </c>
      <c r="M245" t="s">
        <v>21</v>
      </c>
      <c r="N245" t="s">
        <v>21</v>
      </c>
      <c r="O245" t="s">
        <v>21</v>
      </c>
      <c r="P245" t="s">
        <v>21</v>
      </c>
    </row>
    <row r="246" spans="3:16" x14ac:dyDescent="0.35">
      <c r="C246" t="s">
        <v>434</v>
      </c>
      <c r="D246" t="s">
        <v>435</v>
      </c>
      <c r="E246" t="s">
        <v>15</v>
      </c>
      <c r="F246" t="s">
        <v>40</v>
      </c>
      <c r="G246" t="s">
        <v>36</v>
      </c>
      <c r="H246" t="s">
        <v>18</v>
      </c>
      <c r="I246" t="s">
        <v>27</v>
      </c>
      <c r="J246" s="15">
        <v>15.18</v>
      </c>
      <c r="K246" t="s">
        <v>235</v>
      </c>
      <c r="L246" t="s">
        <v>29</v>
      </c>
      <c r="M246" t="s">
        <v>21</v>
      </c>
      <c r="N246" t="s">
        <v>21</v>
      </c>
      <c r="O246" t="s">
        <v>21</v>
      </c>
      <c r="P246" t="s">
        <v>21</v>
      </c>
    </row>
    <row r="247" spans="3:16" x14ac:dyDescent="0.35">
      <c r="C247" t="s">
        <v>434</v>
      </c>
      <c r="D247" t="s">
        <v>436</v>
      </c>
      <c r="E247" t="s">
        <v>15</v>
      </c>
      <c r="F247" t="s">
        <v>74</v>
      </c>
      <c r="G247" t="s">
        <v>36</v>
      </c>
      <c r="H247" t="s">
        <v>18</v>
      </c>
      <c r="I247" t="s">
        <v>27</v>
      </c>
      <c r="J247" s="15">
        <v>7.89</v>
      </c>
      <c r="K247" t="s">
        <v>28</v>
      </c>
      <c r="L247" t="s">
        <v>76</v>
      </c>
      <c r="M247" t="s">
        <v>437</v>
      </c>
      <c r="N247" t="s">
        <v>21</v>
      </c>
      <c r="O247" t="s">
        <v>438</v>
      </c>
      <c r="P247" t="s">
        <v>21</v>
      </c>
    </row>
    <row r="248" spans="3:16" x14ac:dyDescent="0.35">
      <c r="C248" t="s">
        <v>439</v>
      </c>
      <c r="D248" t="s">
        <v>440</v>
      </c>
      <c r="E248" t="s">
        <v>15</v>
      </c>
      <c r="F248" t="s">
        <v>16</v>
      </c>
      <c r="G248" t="s">
        <v>17</v>
      </c>
      <c r="H248" t="s">
        <v>18</v>
      </c>
      <c r="I248" t="s">
        <v>19</v>
      </c>
      <c r="J248" s="15">
        <v>0.44</v>
      </c>
      <c r="K248" t="s">
        <v>21</v>
      </c>
      <c r="L248" t="s">
        <v>22</v>
      </c>
      <c r="M248" t="s">
        <v>441</v>
      </c>
      <c r="N248" t="s">
        <v>21</v>
      </c>
      <c r="O248" t="s">
        <v>56</v>
      </c>
      <c r="P248" t="s">
        <v>21</v>
      </c>
    </row>
    <row r="249" spans="3:16" x14ac:dyDescent="0.35">
      <c r="C249" t="s">
        <v>442</v>
      </c>
      <c r="D249" t="s">
        <v>442</v>
      </c>
      <c r="E249" t="s">
        <v>15</v>
      </c>
      <c r="F249" t="s">
        <v>16</v>
      </c>
      <c r="G249" t="s">
        <v>17</v>
      </c>
      <c r="H249" t="s">
        <v>18</v>
      </c>
      <c r="I249" t="s">
        <v>19</v>
      </c>
      <c r="J249" s="15">
        <v>0.44</v>
      </c>
      <c r="K249" t="s">
        <v>21</v>
      </c>
      <c r="L249" t="s">
        <v>22</v>
      </c>
      <c r="M249" t="s">
        <v>21</v>
      </c>
      <c r="N249" t="s">
        <v>21</v>
      </c>
      <c r="O249" t="s">
        <v>21</v>
      </c>
      <c r="P249" t="s">
        <v>21</v>
      </c>
    </row>
    <row r="250" spans="3:16" x14ac:dyDescent="0.35">
      <c r="C250" t="s">
        <v>442</v>
      </c>
      <c r="D250" t="s">
        <v>443</v>
      </c>
      <c r="E250" t="s">
        <v>15</v>
      </c>
      <c r="F250" t="s">
        <v>16</v>
      </c>
      <c r="G250" t="s">
        <v>17</v>
      </c>
      <c r="H250" t="s">
        <v>18</v>
      </c>
      <c r="I250" t="s">
        <v>19</v>
      </c>
      <c r="J250" s="15">
        <v>0.44</v>
      </c>
      <c r="K250" t="s">
        <v>21</v>
      </c>
      <c r="L250" t="s">
        <v>22</v>
      </c>
      <c r="M250" t="s">
        <v>21</v>
      </c>
      <c r="N250" t="s">
        <v>21</v>
      </c>
      <c r="O250" t="s">
        <v>21</v>
      </c>
      <c r="P250" t="s">
        <v>21</v>
      </c>
    </row>
    <row r="251" spans="3:16" x14ac:dyDescent="0.35">
      <c r="C251" t="s">
        <v>444</v>
      </c>
      <c r="D251" t="s">
        <v>444</v>
      </c>
      <c r="E251" t="s">
        <v>15</v>
      </c>
      <c r="F251" t="s">
        <v>16</v>
      </c>
      <c r="G251" t="s">
        <v>17</v>
      </c>
      <c r="H251" t="s">
        <v>18</v>
      </c>
      <c r="I251" t="s">
        <v>19</v>
      </c>
      <c r="J251" s="15">
        <v>0.44</v>
      </c>
      <c r="K251" t="s">
        <v>21</v>
      </c>
      <c r="L251" t="s">
        <v>22</v>
      </c>
      <c r="M251" t="s">
        <v>21</v>
      </c>
      <c r="N251" t="s">
        <v>445</v>
      </c>
      <c r="O251" t="s">
        <v>21</v>
      </c>
      <c r="P251" t="s">
        <v>83</v>
      </c>
    </row>
    <row r="252" spans="3:16" x14ac:dyDescent="0.35">
      <c r="C252" t="s">
        <v>444</v>
      </c>
      <c r="D252" t="s">
        <v>446</v>
      </c>
      <c r="E252" t="s">
        <v>15</v>
      </c>
      <c r="F252" t="s">
        <v>16</v>
      </c>
      <c r="G252" t="s">
        <v>17</v>
      </c>
      <c r="H252" t="s">
        <v>18</v>
      </c>
      <c r="I252" t="s">
        <v>19</v>
      </c>
      <c r="J252" s="15">
        <v>0.44</v>
      </c>
      <c r="K252" t="s">
        <v>21</v>
      </c>
      <c r="L252" t="s">
        <v>22</v>
      </c>
      <c r="M252" t="s">
        <v>21</v>
      </c>
      <c r="N252" t="s">
        <v>21</v>
      </c>
      <c r="O252" t="s">
        <v>21</v>
      </c>
      <c r="P252" t="s">
        <v>21</v>
      </c>
    </row>
    <row r="253" spans="3:16" x14ac:dyDescent="0.35">
      <c r="C253" t="s">
        <v>447</v>
      </c>
      <c r="D253" t="s">
        <v>448</v>
      </c>
      <c r="E253" t="s">
        <v>15</v>
      </c>
      <c r="F253" t="s">
        <v>16</v>
      </c>
      <c r="G253" t="s">
        <v>17</v>
      </c>
      <c r="H253" t="s">
        <v>18</v>
      </c>
      <c r="I253" t="s">
        <v>19</v>
      </c>
      <c r="J253" s="15">
        <v>0.44</v>
      </c>
      <c r="K253" t="s">
        <v>21</v>
      </c>
      <c r="L253" t="s">
        <v>22</v>
      </c>
      <c r="M253" t="s">
        <v>21</v>
      </c>
      <c r="N253" t="s">
        <v>21</v>
      </c>
      <c r="O253" t="s">
        <v>21</v>
      </c>
      <c r="P253" t="s">
        <v>21</v>
      </c>
    </row>
    <row r="254" spans="3:16" x14ac:dyDescent="0.35">
      <c r="C254" t="s">
        <v>447</v>
      </c>
      <c r="D254" t="s">
        <v>449</v>
      </c>
      <c r="E254" t="s">
        <v>15</v>
      </c>
      <c r="F254" t="s">
        <v>16</v>
      </c>
      <c r="G254" t="s">
        <v>17</v>
      </c>
      <c r="H254" t="s">
        <v>18</v>
      </c>
      <c r="I254" t="s">
        <v>19</v>
      </c>
      <c r="J254" s="15">
        <v>0.44</v>
      </c>
      <c r="K254" t="s">
        <v>21</v>
      </c>
      <c r="L254" t="s">
        <v>22</v>
      </c>
      <c r="M254" t="s">
        <v>21</v>
      </c>
      <c r="N254" t="s">
        <v>21</v>
      </c>
      <c r="O254" t="s">
        <v>21</v>
      </c>
      <c r="P254" t="s">
        <v>21</v>
      </c>
    </row>
    <row r="255" spans="3:16" x14ac:dyDescent="0.35">
      <c r="C255" t="s">
        <v>450</v>
      </c>
      <c r="D255" t="s">
        <v>450</v>
      </c>
      <c r="E255" t="s">
        <v>15</v>
      </c>
      <c r="F255" t="s">
        <v>16</v>
      </c>
      <c r="G255" t="s">
        <v>17</v>
      </c>
      <c r="H255" t="s">
        <v>18</v>
      </c>
      <c r="I255" t="s">
        <v>19</v>
      </c>
      <c r="J255" s="15">
        <v>0.44</v>
      </c>
      <c r="K255" t="s">
        <v>21</v>
      </c>
      <c r="L255" t="s">
        <v>22</v>
      </c>
      <c r="M255" t="s">
        <v>21</v>
      </c>
      <c r="N255" t="s">
        <v>87</v>
      </c>
      <c r="O255" t="s">
        <v>21</v>
      </c>
      <c r="P255" t="s">
        <v>88</v>
      </c>
    </row>
    <row r="256" spans="3:16" x14ac:dyDescent="0.35">
      <c r="C256" t="s">
        <v>450</v>
      </c>
      <c r="D256" t="s">
        <v>451</v>
      </c>
      <c r="E256" t="s">
        <v>15</v>
      </c>
      <c r="F256" t="s">
        <v>16</v>
      </c>
      <c r="G256" t="s">
        <v>17</v>
      </c>
      <c r="H256" t="s">
        <v>18</v>
      </c>
      <c r="I256" t="s">
        <v>19</v>
      </c>
      <c r="J256" s="15">
        <v>0.44</v>
      </c>
      <c r="K256" t="s">
        <v>21</v>
      </c>
      <c r="L256" t="s">
        <v>22</v>
      </c>
      <c r="M256" t="s">
        <v>21</v>
      </c>
      <c r="N256" t="s">
        <v>21</v>
      </c>
      <c r="O256" t="s">
        <v>21</v>
      </c>
      <c r="P256" t="s">
        <v>21</v>
      </c>
    </row>
    <row r="257" spans="3:16" x14ac:dyDescent="0.35">
      <c r="C257" t="s">
        <v>452</v>
      </c>
      <c r="D257" t="s">
        <v>452</v>
      </c>
      <c r="E257" t="s">
        <v>15</v>
      </c>
      <c r="F257" t="s">
        <v>16</v>
      </c>
      <c r="G257" t="s">
        <v>17</v>
      </c>
      <c r="H257" t="s">
        <v>18</v>
      </c>
      <c r="I257" t="s">
        <v>19</v>
      </c>
      <c r="J257" s="15">
        <v>0.44</v>
      </c>
      <c r="K257" t="s">
        <v>21</v>
      </c>
      <c r="L257" t="s">
        <v>22</v>
      </c>
      <c r="M257" t="s">
        <v>21</v>
      </c>
      <c r="N257" t="s">
        <v>21</v>
      </c>
      <c r="O257" t="s">
        <v>21</v>
      </c>
      <c r="P257" t="s">
        <v>21</v>
      </c>
    </row>
    <row r="258" spans="3:16" x14ac:dyDescent="0.35">
      <c r="C258" t="s">
        <v>453</v>
      </c>
      <c r="D258" t="s">
        <v>454</v>
      </c>
      <c r="E258" t="s">
        <v>15</v>
      </c>
      <c r="F258" t="s">
        <v>16</v>
      </c>
      <c r="G258" t="s">
        <v>17</v>
      </c>
      <c r="H258" t="s">
        <v>18</v>
      </c>
      <c r="I258" t="s">
        <v>19</v>
      </c>
      <c r="J258" s="15">
        <v>0.44</v>
      </c>
      <c r="K258" t="s">
        <v>21</v>
      </c>
      <c r="L258" t="s">
        <v>22</v>
      </c>
      <c r="M258" t="s">
        <v>21</v>
      </c>
      <c r="N258" t="s">
        <v>21</v>
      </c>
      <c r="O258" t="s">
        <v>21</v>
      </c>
      <c r="P258" t="s">
        <v>21</v>
      </c>
    </row>
    <row r="259" spans="3:16" x14ac:dyDescent="0.35">
      <c r="C259" t="s">
        <v>455</v>
      </c>
      <c r="D259" t="s">
        <v>455</v>
      </c>
      <c r="E259" t="s">
        <v>15</v>
      </c>
      <c r="F259" t="s">
        <v>16</v>
      </c>
      <c r="G259" t="s">
        <v>17</v>
      </c>
      <c r="H259" t="s">
        <v>18</v>
      </c>
      <c r="I259" t="s">
        <v>19</v>
      </c>
      <c r="J259" s="15">
        <v>0.44</v>
      </c>
      <c r="K259" t="s">
        <v>21</v>
      </c>
      <c r="L259" t="s">
        <v>22</v>
      </c>
      <c r="M259" t="s">
        <v>21</v>
      </c>
      <c r="N259" t="s">
        <v>21</v>
      </c>
      <c r="O259" t="s">
        <v>21</v>
      </c>
      <c r="P259" t="s">
        <v>21</v>
      </c>
    </row>
    <row r="260" spans="3:16" x14ac:dyDescent="0.35">
      <c r="C260" t="s">
        <v>455</v>
      </c>
      <c r="D260" t="s">
        <v>456</v>
      </c>
      <c r="E260" t="s">
        <v>15</v>
      </c>
      <c r="F260" t="s">
        <v>16</v>
      </c>
      <c r="G260" t="s">
        <v>17</v>
      </c>
      <c r="H260" t="s">
        <v>18</v>
      </c>
      <c r="I260" t="s">
        <v>19</v>
      </c>
      <c r="J260" s="15">
        <v>0.44</v>
      </c>
      <c r="K260" t="s">
        <v>21</v>
      </c>
      <c r="L260" t="s">
        <v>22</v>
      </c>
      <c r="M260" t="s">
        <v>21</v>
      </c>
      <c r="N260" t="s">
        <v>21</v>
      </c>
      <c r="O260" t="s">
        <v>21</v>
      </c>
      <c r="P260" t="s">
        <v>21</v>
      </c>
    </row>
    <row r="261" spans="3:16" x14ac:dyDescent="0.35">
      <c r="C261" t="s">
        <v>457</v>
      </c>
      <c r="D261" t="s">
        <v>457</v>
      </c>
      <c r="E261" t="s">
        <v>15</v>
      </c>
      <c r="F261" t="s">
        <v>16</v>
      </c>
      <c r="G261" t="s">
        <v>17</v>
      </c>
      <c r="H261" t="s">
        <v>18</v>
      </c>
      <c r="I261" t="s">
        <v>19</v>
      </c>
      <c r="J261" s="15">
        <v>0.44</v>
      </c>
      <c r="K261" t="s">
        <v>21</v>
      </c>
      <c r="L261" t="s">
        <v>22</v>
      </c>
      <c r="M261" t="s">
        <v>21</v>
      </c>
      <c r="N261" t="s">
        <v>21</v>
      </c>
      <c r="O261" t="s">
        <v>21</v>
      </c>
      <c r="P261" t="s">
        <v>21</v>
      </c>
    </row>
    <row r="262" spans="3:16" x14ac:dyDescent="0.35">
      <c r="C262" t="s">
        <v>457</v>
      </c>
      <c r="D262" t="s">
        <v>458</v>
      </c>
      <c r="E262" t="s">
        <v>15</v>
      </c>
      <c r="F262" t="s">
        <v>16</v>
      </c>
      <c r="G262" t="s">
        <v>17</v>
      </c>
      <c r="H262" t="s">
        <v>18</v>
      </c>
      <c r="I262" t="s">
        <v>19</v>
      </c>
      <c r="J262" s="15">
        <v>0.44</v>
      </c>
      <c r="K262" t="s">
        <v>21</v>
      </c>
      <c r="L262" t="s">
        <v>22</v>
      </c>
      <c r="M262" t="s">
        <v>21</v>
      </c>
      <c r="N262" t="s">
        <v>21</v>
      </c>
      <c r="O262" t="s">
        <v>21</v>
      </c>
      <c r="P262" t="s">
        <v>21</v>
      </c>
    </row>
    <row r="263" spans="3:16" x14ac:dyDescent="0.35">
      <c r="C263" t="s">
        <v>352</v>
      </c>
      <c r="D263" t="s">
        <v>352</v>
      </c>
      <c r="E263" t="s">
        <v>15</v>
      </c>
      <c r="F263" t="s">
        <v>16</v>
      </c>
      <c r="G263" t="s">
        <v>17</v>
      </c>
      <c r="H263" t="s">
        <v>18</v>
      </c>
      <c r="I263" t="s">
        <v>19</v>
      </c>
      <c r="J263" s="15">
        <v>0.44</v>
      </c>
      <c r="K263" t="s">
        <v>21</v>
      </c>
      <c r="L263" t="s">
        <v>22</v>
      </c>
      <c r="M263" t="s">
        <v>21</v>
      </c>
      <c r="N263" t="s">
        <v>21</v>
      </c>
      <c r="O263" t="s">
        <v>21</v>
      </c>
      <c r="P263" t="s">
        <v>21</v>
      </c>
    </row>
    <row r="264" spans="3:16" x14ac:dyDescent="0.35">
      <c r="C264" t="s">
        <v>352</v>
      </c>
      <c r="D264" t="s">
        <v>459</v>
      </c>
      <c r="E264" t="s">
        <v>15</v>
      </c>
      <c r="F264" t="s">
        <v>16</v>
      </c>
      <c r="G264" t="s">
        <v>17</v>
      </c>
      <c r="H264" t="s">
        <v>18</v>
      </c>
      <c r="I264" t="s">
        <v>19</v>
      </c>
      <c r="J264" s="15">
        <v>0.44</v>
      </c>
      <c r="K264" t="s">
        <v>21</v>
      </c>
      <c r="L264" t="s">
        <v>22</v>
      </c>
      <c r="M264" t="s">
        <v>21</v>
      </c>
      <c r="N264" t="s">
        <v>21</v>
      </c>
      <c r="O264" t="s">
        <v>21</v>
      </c>
      <c r="P264" t="s">
        <v>21</v>
      </c>
    </row>
    <row r="265" spans="3:16" x14ac:dyDescent="0.35">
      <c r="C265" t="s">
        <v>460</v>
      </c>
      <c r="D265" t="s">
        <v>460</v>
      </c>
      <c r="E265" t="s">
        <v>15</v>
      </c>
      <c r="F265" t="s">
        <v>74</v>
      </c>
      <c r="G265" t="s">
        <v>36</v>
      </c>
      <c r="H265" t="s">
        <v>18</v>
      </c>
      <c r="I265" t="s">
        <v>27</v>
      </c>
      <c r="J265" s="15">
        <v>7.89</v>
      </c>
      <c r="K265" t="s">
        <v>28</v>
      </c>
      <c r="L265" t="s">
        <v>76</v>
      </c>
      <c r="M265" t="s">
        <v>461</v>
      </c>
      <c r="N265" t="s">
        <v>21</v>
      </c>
      <c r="O265" t="s">
        <v>462</v>
      </c>
      <c r="P265" t="s">
        <v>21</v>
      </c>
    </row>
    <row r="266" spans="3:16" x14ac:dyDescent="0.35">
      <c r="C266" t="s">
        <v>460</v>
      </c>
      <c r="D266" t="s">
        <v>463</v>
      </c>
      <c r="E266" t="s">
        <v>15</v>
      </c>
      <c r="F266" t="s">
        <v>170</v>
      </c>
      <c r="G266" t="s">
        <v>36</v>
      </c>
      <c r="H266" t="s">
        <v>18</v>
      </c>
      <c r="I266" t="s">
        <v>27</v>
      </c>
      <c r="J266" s="15">
        <v>29.16</v>
      </c>
      <c r="K266" t="s">
        <v>464</v>
      </c>
      <c r="L266" t="s">
        <v>172</v>
      </c>
      <c r="M266" t="s">
        <v>21</v>
      </c>
      <c r="N266" t="s">
        <v>21</v>
      </c>
      <c r="O266" t="s">
        <v>21</v>
      </c>
      <c r="P266" t="s">
        <v>21</v>
      </c>
    </row>
    <row r="267" spans="3:16" x14ac:dyDescent="0.35">
      <c r="C267" t="s">
        <v>460</v>
      </c>
      <c r="D267" t="s">
        <v>465</v>
      </c>
      <c r="E267" t="s">
        <v>15</v>
      </c>
      <c r="F267" t="s">
        <v>170</v>
      </c>
      <c r="G267" t="s">
        <v>36</v>
      </c>
      <c r="H267" t="s">
        <v>18</v>
      </c>
      <c r="I267" t="s">
        <v>27</v>
      </c>
      <c r="J267" s="15">
        <v>29.16</v>
      </c>
      <c r="K267" t="s">
        <v>259</v>
      </c>
      <c r="L267" t="s">
        <v>172</v>
      </c>
      <c r="M267" t="s">
        <v>21</v>
      </c>
      <c r="N267" t="s">
        <v>21</v>
      </c>
      <c r="O267" t="s">
        <v>21</v>
      </c>
      <c r="P267" t="s">
        <v>21</v>
      </c>
    </row>
    <row r="268" spans="3:16" x14ac:dyDescent="0.35">
      <c r="C268" t="s">
        <v>460</v>
      </c>
      <c r="D268" t="s">
        <v>466</v>
      </c>
      <c r="E268" t="s">
        <v>15</v>
      </c>
      <c r="F268" t="s">
        <v>35</v>
      </c>
      <c r="G268" t="s">
        <v>36</v>
      </c>
      <c r="H268" t="s">
        <v>18</v>
      </c>
      <c r="I268" t="s">
        <v>27</v>
      </c>
      <c r="J268" s="15">
        <v>54.89</v>
      </c>
      <c r="K268" t="s">
        <v>125</v>
      </c>
      <c r="L268" t="s">
        <v>38</v>
      </c>
      <c r="M268" t="s">
        <v>21</v>
      </c>
      <c r="N268" t="s">
        <v>21</v>
      </c>
      <c r="O268" t="s">
        <v>21</v>
      </c>
      <c r="P268" t="s">
        <v>21</v>
      </c>
    </row>
    <row r="269" spans="3:16" x14ac:dyDescent="0.35">
      <c r="C269" t="s">
        <v>460</v>
      </c>
      <c r="D269" t="s">
        <v>467</v>
      </c>
      <c r="E269" t="s">
        <v>15</v>
      </c>
      <c r="F269" t="s">
        <v>170</v>
      </c>
      <c r="G269" t="s">
        <v>36</v>
      </c>
      <c r="H269" t="s">
        <v>18</v>
      </c>
      <c r="I269" t="s">
        <v>27</v>
      </c>
      <c r="J269" s="15">
        <v>29.16</v>
      </c>
      <c r="K269" t="s">
        <v>468</v>
      </c>
      <c r="L269" t="s">
        <v>172</v>
      </c>
      <c r="M269" t="s">
        <v>21</v>
      </c>
      <c r="N269" t="s">
        <v>21</v>
      </c>
      <c r="O269" t="s">
        <v>21</v>
      </c>
      <c r="P269" t="s">
        <v>21</v>
      </c>
    </row>
    <row r="270" spans="3:16" x14ac:dyDescent="0.35">
      <c r="C270" t="s">
        <v>460</v>
      </c>
      <c r="D270" t="s">
        <v>469</v>
      </c>
      <c r="E270" t="s">
        <v>15</v>
      </c>
      <c r="F270" t="s">
        <v>40</v>
      </c>
      <c r="G270" t="s">
        <v>36</v>
      </c>
      <c r="H270" t="s">
        <v>18</v>
      </c>
      <c r="I270" t="s">
        <v>27</v>
      </c>
      <c r="J270" s="15">
        <v>15.18</v>
      </c>
      <c r="K270" t="s">
        <v>470</v>
      </c>
      <c r="L270" t="s">
        <v>29</v>
      </c>
      <c r="M270" t="s">
        <v>21</v>
      </c>
      <c r="N270" t="s">
        <v>21</v>
      </c>
      <c r="O270" t="s">
        <v>21</v>
      </c>
      <c r="P270" t="s">
        <v>21</v>
      </c>
    </row>
    <row r="271" spans="3:16" x14ac:dyDescent="0.35">
      <c r="C271" t="s">
        <v>460</v>
      </c>
      <c r="D271" t="s">
        <v>471</v>
      </c>
      <c r="E271" t="s">
        <v>15</v>
      </c>
      <c r="F271" t="s">
        <v>40</v>
      </c>
      <c r="G271" t="s">
        <v>36</v>
      </c>
      <c r="H271" t="s">
        <v>18</v>
      </c>
      <c r="I271" t="s">
        <v>27</v>
      </c>
      <c r="J271" s="15">
        <v>15.18</v>
      </c>
      <c r="K271" t="s">
        <v>470</v>
      </c>
      <c r="L271" t="s">
        <v>29</v>
      </c>
      <c r="M271" t="s">
        <v>21</v>
      </c>
      <c r="N271" t="s">
        <v>21</v>
      </c>
      <c r="O271" t="s">
        <v>21</v>
      </c>
      <c r="P271" t="s">
        <v>21</v>
      </c>
    </row>
    <row r="272" spans="3:16" x14ac:dyDescent="0.35">
      <c r="C272" t="s">
        <v>460</v>
      </c>
      <c r="D272" t="s">
        <v>472</v>
      </c>
      <c r="E272" t="s">
        <v>15</v>
      </c>
      <c r="F272" t="s">
        <v>170</v>
      </c>
      <c r="G272" t="s">
        <v>36</v>
      </c>
      <c r="H272" t="s">
        <v>18</v>
      </c>
      <c r="I272" t="s">
        <v>27</v>
      </c>
      <c r="J272" s="15">
        <v>29.16</v>
      </c>
      <c r="K272" t="s">
        <v>259</v>
      </c>
      <c r="L272" t="s">
        <v>172</v>
      </c>
      <c r="M272" t="s">
        <v>21</v>
      </c>
      <c r="N272" t="s">
        <v>21</v>
      </c>
      <c r="O272" t="s">
        <v>21</v>
      </c>
      <c r="P272" t="s">
        <v>21</v>
      </c>
    </row>
    <row r="273" spans="3:16" x14ac:dyDescent="0.35">
      <c r="C273" t="s">
        <v>460</v>
      </c>
      <c r="D273" t="s">
        <v>473</v>
      </c>
      <c r="E273" t="s">
        <v>15</v>
      </c>
      <c r="F273" t="s">
        <v>111</v>
      </c>
      <c r="G273" t="s">
        <v>36</v>
      </c>
      <c r="H273" t="s">
        <v>18</v>
      </c>
      <c r="I273" t="s">
        <v>27</v>
      </c>
      <c r="J273" s="15">
        <v>104.28</v>
      </c>
      <c r="K273" t="s">
        <v>474</v>
      </c>
      <c r="L273" t="s">
        <v>112</v>
      </c>
      <c r="M273" t="s">
        <v>21</v>
      </c>
      <c r="N273" t="s">
        <v>21</v>
      </c>
      <c r="O273" t="s">
        <v>21</v>
      </c>
      <c r="P273" t="s">
        <v>21</v>
      </c>
    </row>
    <row r="274" spans="3:16" x14ac:dyDescent="0.35">
      <c r="C274" t="s">
        <v>475</v>
      </c>
      <c r="D274" t="s">
        <v>475</v>
      </c>
      <c r="E274" t="s">
        <v>15</v>
      </c>
      <c r="F274" t="s">
        <v>16</v>
      </c>
      <c r="G274" t="s">
        <v>17</v>
      </c>
      <c r="H274" t="s">
        <v>18</v>
      </c>
      <c r="I274" t="s">
        <v>19</v>
      </c>
      <c r="J274" s="15">
        <v>0.44</v>
      </c>
      <c r="K274" t="s">
        <v>21</v>
      </c>
      <c r="L274" t="s">
        <v>22</v>
      </c>
      <c r="M274" t="s">
        <v>21</v>
      </c>
      <c r="N274" t="s">
        <v>87</v>
      </c>
      <c r="O274" t="s">
        <v>21</v>
      </c>
      <c r="P274" t="s">
        <v>88</v>
      </c>
    </row>
    <row r="275" spans="3:16" x14ac:dyDescent="0.35">
      <c r="C275" t="s">
        <v>476</v>
      </c>
      <c r="D275" t="s">
        <v>476</v>
      </c>
      <c r="E275" t="s">
        <v>15</v>
      </c>
      <c r="F275" t="s">
        <v>170</v>
      </c>
      <c r="G275" t="s">
        <v>36</v>
      </c>
      <c r="H275" t="s">
        <v>18</v>
      </c>
      <c r="I275" t="s">
        <v>27</v>
      </c>
      <c r="J275" s="15">
        <v>29.16</v>
      </c>
      <c r="K275" t="s">
        <v>477</v>
      </c>
      <c r="L275" t="s">
        <v>172</v>
      </c>
      <c r="M275" t="s">
        <v>478</v>
      </c>
      <c r="N275" t="s">
        <v>21</v>
      </c>
      <c r="O275" t="s">
        <v>479</v>
      </c>
      <c r="P275" t="s">
        <v>21</v>
      </c>
    </row>
    <row r="276" spans="3:16" x14ac:dyDescent="0.35">
      <c r="C276" t="s">
        <v>480</v>
      </c>
      <c r="D276" t="s">
        <v>480</v>
      </c>
      <c r="E276" t="s">
        <v>15</v>
      </c>
      <c r="F276" t="s">
        <v>16</v>
      </c>
      <c r="G276" t="s">
        <v>17</v>
      </c>
      <c r="H276" t="s">
        <v>18</v>
      </c>
      <c r="I276" t="s">
        <v>19</v>
      </c>
      <c r="J276" s="15">
        <v>0.44</v>
      </c>
      <c r="K276" t="s">
        <v>21</v>
      </c>
      <c r="L276" t="s">
        <v>22</v>
      </c>
      <c r="M276" t="s">
        <v>21</v>
      </c>
      <c r="N276" t="s">
        <v>21</v>
      </c>
      <c r="O276" t="s">
        <v>21</v>
      </c>
      <c r="P276" t="s">
        <v>21</v>
      </c>
    </row>
    <row r="277" spans="3:16" x14ac:dyDescent="0.35">
      <c r="C277" t="s">
        <v>480</v>
      </c>
      <c r="D277" t="s">
        <v>481</v>
      </c>
      <c r="E277" t="s">
        <v>15</v>
      </c>
      <c r="F277" t="s">
        <v>16</v>
      </c>
      <c r="G277" t="s">
        <v>17</v>
      </c>
      <c r="H277" t="s">
        <v>18</v>
      </c>
      <c r="I277" t="s">
        <v>19</v>
      </c>
      <c r="J277" s="15">
        <v>0.44</v>
      </c>
      <c r="K277" t="s">
        <v>21</v>
      </c>
      <c r="L277" t="s">
        <v>22</v>
      </c>
      <c r="M277" t="s">
        <v>21</v>
      </c>
      <c r="N277" t="s">
        <v>21</v>
      </c>
      <c r="O277" t="s">
        <v>21</v>
      </c>
      <c r="P277" t="s">
        <v>21</v>
      </c>
    </row>
    <row r="278" spans="3:16" x14ac:dyDescent="0.35">
      <c r="C278" t="s">
        <v>482</v>
      </c>
      <c r="D278" t="s">
        <v>483</v>
      </c>
      <c r="E278" t="s">
        <v>15</v>
      </c>
      <c r="F278" t="s">
        <v>16</v>
      </c>
      <c r="G278" t="s">
        <v>17</v>
      </c>
      <c r="H278" t="s">
        <v>18</v>
      </c>
      <c r="I278" t="s">
        <v>19</v>
      </c>
      <c r="J278" s="15">
        <v>0.44</v>
      </c>
      <c r="K278" t="s">
        <v>21</v>
      </c>
      <c r="L278" t="s">
        <v>22</v>
      </c>
      <c r="M278" t="s">
        <v>21</v>
      </c>
      <c r="N278" t="s">
        <v>87</v>
      </c>
      <c r="O278" t="s">
        <v>21</v>
      </c>
      <c r="P278" t="s">
        <v>89</v>
      </c>
    </row>
    <row r="279" spans="3:16" x14ac:dyDescent="0.35">
      <c r="C279" t="s">
        <v>482</v>
      </c>
      <c r="D279" t="s">
        <v>484</v>
      </c>
      <c r="E279" t="s">
        <v>15</v>
      </c>
      <c r="F279" t="s">
        <v>16</v>
      </c>
      <c r="G279" t="s">
        <v>17</v>
      </c>
      <c r="H279" t="s">
        <v>18</v>
      </c>
      <c r="I279" t="s">
        <v>19</v>
      </c>
      <c r="J279" s="15">
        <v>0.44</v>
      </c>
      <c r="K279" t="s">
        <v>21</v>
      </c>
      <c r="L279" t="s">
        <v>22</v>
      </c>
      <c r="M279" t="s">
        <v>21</v>
      </c>
      <c r="N279" t="s">
        <v>21</v>
      </c>
      <c r="O279" t="s">
        <v>21</v>
      </c>
      <c r="P279" t="s">
        <v>21</v>
      </c>
    </row>
    <row r="280" spans="3:16" x14ac:dyDescent="0.35">
      <c r="C280" t="s">
        <v>485</v>
      </c>
      <c r="D280" t="s">
        <v>485</v>
      </c>
      <c r="E280" t="s">
        <v>15</v>
      </c>
      <c r="F280" t="s">
        <v>16</v>
      </c>
      <c r="G280" t="s">
        <v>17</v>
      </c>
      <c r="H280" t="s">
        <v>18</v>
      </c>
      <c r="I280" t="s">
        <v>19</v>
      </c>
      <c r="J280" s="15">
        <v>0.44</v>
      </c>
      <c r="K280" t="s">
        <v>21</v>
      </c>
      <c r="L280" t="s">
        <v>22</v>
      </c>
      <c r="M280" t="s">
        <v>21</v>
      </c>
      <c r="N280" t="s">
        <v>209</v>
      </c>
      <c r="O280" t="s">
        <v>21</v>
      </c>
      <c r="P280" t="s">
        <v>89</v>
      </c>
    </row>
    <row r="281" spans="3:16" x14ac:dyDescent="0.35">
      <c r="C281" t="s">
        <v>485</v>
      </c>
      <c r="D281" t="s">
        <v>486</v>
      </c>
      <c r="E281" t="s">
        <v>15</v>
      </c>
      <c r="F281" t="s">
        <v>16</v>
      </c>
      <c r="G281" t="s">
        <v>17</v>
      </c>
      <c r="H281" t="s">
        <v>18</v>
      </c>
      <c r="I281" t="s">
        <v>19</v>
      </c>
      <c r="J281" s="15">
        <v>0.44</v>
      </c>
      <c r="K281" t="s">
        <v>21</v>
      </c>
      <c r="L281" t="s">
        <v>22</v>
      </c>
      <c r="M281" t="s">
        <v>21</v>
      </c>
      <c r="N281" t="s">
        <v>21</v>
      </c>
      <c r="O281" t="s">
        <v>21</v>
      </c>
      <c r="P281" t="s">
        <v>21</v>
      </c>
    </row>
    <row r="282" spans="3:16" x14ac:dyDescent="0.35">
      <c r="C282" t="s">
        <v>485</v>
      </c>
      <c r="D282" t="s">
        <v>487</v>
      </c>
      <c r="E282" t="s">
        <v>15</v>
      </c>
      <c r="F282" t="s">
        <v>16</v>
      </c>
      <c r="G282" t="s">
        <v>17</v>
      </c>
      <c r="H282" t="s">
        <v>18</v>
      </c>
      <c r="I282" t="s">
        <v>19</v>
      </c>
      <c r="J282" s="15">
        <v>0.44</v>
      </c>
      <c r="K282" t="s">
        <v>21</v>
      </c>
      <c r="L282" t="s">
        <v>22</v>
      </c>
      <c r="M282" t="s">
        <v>21</v>
      </c>
      <c r="N282" t="s">
        <v>21</v>
      </c>
      <c r="O282" t="s">
        <v>21</v>
      </c>
      <c r="P282" t="s">
        <v>21</v>
      </c>
    </row>
    <row r="283" spans="3:16" x14ac:dyDescent="0.35">
      <c r="C283" t="s">
        <v>488</v>
      </c>
      <c r="D283" t="s">
        <v>488</v>
      </c>
      <c r="E283" t="s">
        <v>15</v>
      </c>
      <c r="F283" t="s">
        <v>74</v>
      </c>
      <c r="G283" t="s">
        <v>36</v>
      </c>
      <c r="H283" t="s">
        <v>18</v>
      </c>
      <c r="I283" t="s">
        <v>27</v>
      </c>
      <c r="J283" s="15">
        <v>7.89</v>
      </c>
      <c r="K283" t="s">
        <v>28</v>
      </c>
      <c r="L283" t="s">
        <v>76</v>
      </c>
      <c r="M283" t="s">
        <v>21</v>
      </c>
      <c r="N283" t="s">
        <v>21</v>
      </c>
      <c r="O283" t="s">
        <v>21</v>
      </c>
      <c r="P283" t="s">
        <v>21</v>
      </c>
    </row>
    <row r="284" spans="3:16" x14ac:dyDescent="0.35">
      <c r="C284" t="s">
        <v>489</v>
      </c>
      <c r="D284" t="s">
        <v>490</v>
      </c>
      <c r="E284" t="s">
        <v>15</v>
      </c>
      <c r="F284" t="s">
        <v>74</v>
      </c>
      <c r="G284" t="s">
        <v>36</v>
      </c>
      <c r="H284" t="s">
        <v>18</v>
      </c>
      <c r="I284" t="s">
        <v>27</v>
      </c>
      <c r="J284" s="15">
        <v>7.89</v>
      </c>
      <c r="K284" t="s">
        <v>28</v>
      </c>
      <c r="L284" t="s">
        <v>76</v>
      </c>
      <c r="M284" t="s">
        <v>21</v>
      </c>
      <c r="N284" t="s">
        <v>491</v>
      </c>
      <c r="O284" t="s">
        <v>21</v>
      </c>
      <c r="P284" t="s">
        <v>492</v>
      </c>
    </row>
    <row r="285" spans="3:16" x14ac:dyDescent="0.35">
      <c r="C285" t="s">
        <v>493</v>
      </c>
      <c r="D285" t="s">
        <v>493</v>
      </c>
      <c r="E285" t="s">
        <v>15</v>
      </c>
      <c r="F285" t="s">
        <v>16</v>
      </c>
      <c r="G285" t="s">
        <v>17</v>
      </c>
      <c r="H285" t="s">
        <v>18</v>
      </c>
      <c r="I285" t="s">
        <v>19</v>
      </c>
      <c r="J285" s="15">
        <v>0.44</v>
      </c>
      <c r="K285" t="s">
        <v>21</v>
      </c>
      <c r="L285" t="s">
        <v>22</v>
      </c>
      <c r="M285" t="s">
        <v>21</v>
      </c>
      <c r="N285" t="s">
        <v>21</v>
      </c>
      <c r="O285" t="s">
        <v>21</v>
      </c>
      <c r="P285" t="s">
        <v>21</v>
      </c>
    </row>
    <row r="286" spans="3:16" x14ac:dyDescent="0.35">
      <c r="C286" t="s">
        <v>493</v>
      </c>
      <c r="D286" t="s">
        <v>494</v>
      </c>
      <c r="E286" t="s">
        <v>15</v>
      </c>
      <c r="F286" t="s">
        <v>16</v>
      </c>
      <c r="G286" t="s">
        <v>17</v>
      </c>
      <c r="H286" t="s">
        <v>18</v>
      </c>
      <c r="I286" t="s">
        <v>19</v>
      </c>
      <c r="J286" s="15">
        <v>0.44</v>
      </c>
      <c r="K286" t="s">
        <v>21</v>
      </c>
      <c r="L286" t="s">
        <v>22</v>
      </c>
      <c r="M286" t="s">
        <v>21</v>
      </c>
      <c r="N286" t="s">
        <v>21</v>
      </c>
      <c r="O286" t="s">
        <v>21</v>
      </c>
      <c r="P286" t="s">
        <v>21</v>
      </c>
    </row>
    <row r="287" spans="3:16" x14ac:dyDescent="0.35">
      <c r="C287" t="s">
        <v>495</v>
      </c>
      <c r="D287" t="s">
        <v>496</v>
      </c>
      <c r="E287" t="s">
        <v>15</v>
      </c>
      <c r="F287" t="s">
        <v>16</v>
      </c>
      <c r="G287" t="s">
        <v>17</v>
      </c>
      <c r="H287" t="s">
        <v>18</v>
      </c>
      <c r="I287" t="s">
        <v>19</v>
      </c>
      <c r="J287" s="15">
        <v>0.44</v>
      </c>
      <c r="K287" t="s">
        <v>21</v>
      </c>
      <c r="L287" t="s">
        <v>22</v>
      </c>
      <c r="M287" t="s">
        <v>21</v>
      </c>
      <c r="N287" t="s">
        <v>21</v>
      </c>
      <c r="O287" t="s">
        <v>21</v>
      </c>
      <c r="P287" t="s">
        <v>21</v>
      </c>
    </row>
    <row r="288" spans="3:16" x14ac:dyDescent="0.35">
      <c r="C288" t="s">
        <v>497</v>
      </c>
      <c r="D288" t="s">
        <v>498</v>
      </c>
      <c r="E288" t="s">
        <v>15</v>
      </c>
      <c r="F288" t="s">
        <v>16</v>
      </c>
      <c r="G288" t="s">
        <v>17</v>
      </c>
      <c r="H288" t="s">
        <v>18</v>
      </c>
      <c r="I288" t="s">
        <v>19</v>
      </c>
      <c r="J288" s="15">
        <v>0.44</v>
      </c>
      <c r="K288" t="s">
        <v>21</v>
      </c>
      <c r="L288" t="s">
        <v>22</v>
      </c>
      <c r="M288" t="s">
        <v>21</v>
      </c>
      <c r="N288" t="s">
        <v>21</v>
      </c>
      <c r="O288" t="s">
        <v>21</v>
      </c>
      <c r="P288" t="s">
        <v>21</v>
      </c>
    </row>
    <row r="289" spans="3:16" x14ac:dyDescent="0.35">
      <c r="C289" t="s">
        <v>497</v>
      </c>
      <c r="D289" t="s">
        <v>499</v>
      </c>
      <c r="E289" t="s">
        <v>15</v>
      </c>
      <c r="F289" t="s">
        <v>16</v>
      </c>
      <c r="G289" t="s">
        <v>17</v>
      </c>
      <c r="H289" t="s">
        <v>18</v>
      </c>
      <c r="I289" t="s">
        <v>19</v>
      </c>
      <c r="J289" s="15">
        <v>0.44</v>
      </c>
      <c r="K289" t="s">
        <v>21</v>
      </c>
      <c r="L289" t="s">
        <v>22</v>
      </c>
      <c r="M289" t="s">
        <v>21</v>
      </c>
      <c r="N289" t="s">
        <v>21</v>
      </c>
      <c r="O289" t="s">
        <v>21</v>
      </c>
      <c r="P289" t="s">
        <v>21</v>
      </c>
    </row>
    <row r="290" spans="3:16" x14ac:dyDescent="0.35">
      <c r="C290" t="s">
        <v>497</v>
      </c>
      <c r="D290" t="s">
        <v>500</v>
      </c>
      <c r="E290" t="s">
        <v>15</v>
      </c>
      <c r="F290" t="s">
        <v>16</v>
      </c>
      <c r="G290" t="s">
        <v>17</v>
      </c>
      <c r="H290" t="s">
        <v>18</v>
      </c>
      <c r="I290" t="s">
        <v>19</v>
      </c>
      <c r="J290" s="15">
        <v>0.44</v>
      </c>
      <c r="K290" t="s">
        <v>21</v>
      </c>
      <c r="L290" t="s">
        <v>22</v>
      </c>
      <c r="M290" t="s">
        <v>21</v>
      </c>
      <c r="N290" t="s">
        <v>21</v>
      </c>
      <c r="O290" t="s">
        <v>21</v>
      </c>
      <c r="P290" t="s">
        <v>21</v>
      </c>
    </row>
    <row r="291" spans="3:16" x14ac:dyDescent="0.35">
      <c r="C291" t="s">
        <v>497</v>
      </c>
      <c r="D291" t="s">
        <v>501</v>
      </c>
      <c r="E291" t="s">
        <v>15</v>
      </c>
      <c r="F291" t="s">
        <v>16</v>
      </c>
      <c r="G291" t="s">
        <v>17</v>
      </c>
      <c r="H291" t="s">
        <v>18</v>
      </c>
      <c r="I291" t="s">
        <v>19</v>
      </c>
      <c r="J291" s="15">
        <v>0.44</v>
      </c>
      <c r="K291" t="s">
        <v>21</v>
      </c>
      <c r="L291" t="s">
        <v>22</v>
      </c>
      <c r="M291" t="s">
        <v>21</v>
      </c>
      <c r="N291" t="s">
        <v>21</v>
      </c>
      <c r="O291" t="s">
        <v>21</v>
      </c>
      <c r="P291" t="s">
        <v>21</v>
      </c>
    </row>
    <row r="292" spans="3:16" x14ac:dyDescent="0.35">
      <c r="C292" t="s">
        <v>502</v>
      </c>
      <c r="D292" t="s">
        <v>502</v>
      </c>
      <c r="E292" t="s">
        <v>15</v>
      </c>
      <c r="F292" t="s">
        <v>16</v>
      </c>
      <c r="G292" t="s">
        <v>17</v>
      </c>
      <c r="H292" t="s">
        <v>18</v>
      </c>
      <c r="I292" t="s">
        <v>19</v>
      </c>
      <c r="J292" s="15">
        <v>0.44</v>
      </c>
      <c r="K292" t="s">
        <v>21</v>
      </c>
      <c r="L292" t="s">
        <v>22</v>
      </c>
      <c r="M292" t="s">
        <v>21</v>
      </c>
      <c r="N292" t="s">
        <v>21</v>
      </c>
      <c r="O292" t="s">
        <v>21</v>
      </c>
      <c r="P292" t="s">
        <v>21</v>
      </c>
    </row>
    <row r="293" spans="3:16" x14ac:dyDescent="0.35">
      <c r="C293" t="s">
        <v>502</v>
      </c>
      <c r="D293" t="s">
        <v>503</v>
      </c>
      <c r="E293" t="s">
        <v>15</v>
      </c>
      <c r="F293" t="s">
        <v>16</v>
      </c>
      <c r="G293" t="s">
        <v>17</v>
      </c>
      <c r="H293" t="s">
        <v>18</v>
      </c>
      <c r="I293" t="s">
        <v>19</v>
      </c>
      <c r="J293" s="15">
        <v>0.44</v>
      </c>
      <c r="K293" t="s">
        <v>21</v>
      </c>
      <c r="L293" t="s">
        <v>22</v>
      </c>
      <c r="M293" t="s">
        <v>21</v>
      </c>
      <c r="N293" t="s">
        <v>21</v>
      </c>
      <c r="O293" t="s">
        <v>21</v>
      </c>
      <c r="P293" t="s">
        <v>21</v>
      </c>
    </row>
    <row r="294" spans="3:16" x14ac:dyDescent="0.35">
      <c r="C294" t="s">
        <v>504</v>
      </c>
      <c r="D294" t="s">
        <v>505</v>
      </c>
      <c r="E294" t="s">
        <v>15</v>
      </c>
      <c r="F294" t="s">
        <v>170</v>
      </c>
      <c r="G294" t="s">
        <v>36</v>
      </c>
      <c r="H294" t="s">
        <v>18</v>
      </c>
      <c r="I294" t="s">
        <v>27</v>
      </c>
      <c r="J294" s="15">
        <v>29.16</v>
      </c>
      <c r="K294" t="s">
        <v>506</v>
      </c>
      <c r="L294" t="s">
        <v>172</v>
      </c>
      <c r="M294" t="s">
        <v>21</v>
      </c>
      <c r="N294" t="s">
        <v>82</v>
      </c>
      <c r="O294" t="s">
        <v>21</v>
      </c>
      <c r="P294" t="s">
        <v>89</v>
      </c>
    </row>
    <row r="295" spans="3:16" x14ac:dyDescent="0.35">
      <c r="C295" t="s">
        <v>504</v>
      </c>
      <c r="D295" t="s">
        <v>507</v>
      </c>
      <c r="E295" t="s">
        <v>15</v>
      </c>
      <c r="F295" t="s">
        <v>117</v>
      </c>
      <c r="G295" t="s">
        <v>36</v>
      </c>
      <c r="H295" t="s">
        <v>18</v>
      </c>
      <c r="I295" t="s">
        <v>27</v>
      </c>
      <c r="J295" s="15">
        <v>4.03</v>
      </c>
      <c r="K295" t="s">
        <v>246</v>
      </c>
      <c r="L295" t="s">
        <v>119</v>
      </c>
      <c r="M295" t="s">
        <v>21</v>
      </c>
      <c r="N295" t="s">
        <v>21</v>
      </c>
      <c r="O295" t="s">
        <v>21</v>
      </c>
      <c r="P295" t="s">
        <v>21</v>
      </c>
    </row>
    <row r="296" spans="3:16" x14ac:dyDescent="0.35">
      <c r="C296" t="s">
        <v>504</v>
      </c>
      <c r="D296" t="s">
        <v>508</v>
      </c>
      <c r="E296" t="s">
        <v>15</v>
      </c>
      <c r="F296" t="s">
        <v>74</v>
      </c>
      <c r="G296" t="s">
        <v>36</v>
      </c>
      <c r="H296" t="s">
        <v>18</v>
      </c>
      <c r="I296" t="s">
        <v>27</v>
      </c>
      <c r="J296" s="15">
        <v>7.89</v>
      </c>
      <c r="K296" t="s">
        <v>509</v>
      </c>
      <c r="L296" t="s">
        <v>76</v>
      </c>
      <c r="M296" t="s">
        <v>21</v>
      </c>
      <c r="N296" t="s">
        <v>21</v>
      </c>
      <c r="O296" t="s">
        <v>21</v>
      </c>
      <c r="P296" t="s">
        <v>21</v>
      </c>
    </row>
    <row r="297" spans="3:16" x14ac:dyDescent="0.35">
      <c r="C297" t="s">
        <v>504</v>
      </c>
      <c r="D297" t="s">
        <v>510</v>
      </c>
      <c r="E297" t="s">
        <v>15</v>
      </c>
      <c r="F297" t="s">
        <v>74</v>
      </c>
      <c r="G297" t="s">
        <v>36</v>
      </c>
      <c r="H297" t="s">
        <v>18</v>
      </c>
      <c r="I297" t="s">
        <v>27</v>
      </c>
      <c r="J297" s="15">
        <v>7.89</v>
      </c>
      <c r="K297" t="s">
        <v>75</v>
      </c>
      <c r="L297" t="s">
        <v>76</v>
      </c>
      <c r="M297" t="s">
        <v>511</v>
      </c>
      <c r="N297" t="s">
        <v>21</v>
      </c>
      <c r="O297" t="s">
        <v>512</v>
      </c>
      <c r="P297" t="s">
        <v>21</v>
      </c>
    </row>
    <row r="298" spans="3:16" x14ac:dyDescent="0.35">
      <c r="C298" t="s">
        <v>513</v>
      </c>
      <c r="D298" t="s">
        <v>513</v>
      </c>
      <c r="E298" t="s">
        <v>15</v>
      </c>
      <c r="F298" t="s">
        <v>16</v>
      </c>
      <c r="G298" t="s">
        <v>17</v>
      </c>
      <c r="H298" t="s">
        <v>18</v>
      </c>
      <c r="I298" t="s">
        <v>19</v>
      </c>
      <c r="J298" s="15">
        <v>0.44</v>
      </c>
      <c r="K298" t="s">
        <v>21</v>
      </c>
      <c r="L298" t="s">
        <v>22</v>
      </c>
      <c r="M298" t="s">
        <v>21</v>
      </c>
      <c r="N298" t="s">
        <v>152</v>
      </c>
      <c r="O298" t="s">
        <v>21</v>
      </c>
      <c r="P298" t="s">
        <v>181</v>
      </c>
    </row>
    <row r="299" spans="3:16" x14ac:dyDescent="0.35">
      <c r="C299" t="s">
        <v>514</v>
      </c>
      <c r="D299" t="s">
        <v>514</v>
      </c>
      <c r="E299" t="s">
        <v>15</v>
      </c>
      <c r="F299" t="s">
        <v>74</v>
      </c>
      <c r="G299" t="s">
        <v>36</v>
      </c>
      <c r="H299" t="s">
        <v>18</v>
      </c>
      <c r="I299" t="s">
        <v>27</v>
      </c>
      <c r="J299" s="15">
        <v>7.89</v>
      </c>
      <c r="K299" t="s">
        <v>75</v>
      </c>
      <c r="L299" t="s">
        <v>76</v>
      </c>
      <c r="M299" t="s">
        <v>21</v>
      </c>
      <c r="N299" t="s">
        <v>21</v>
      </c>
      <c r="O299" t="s">
        <v>21</v>
      </c>
      <c r="P299" t="s">
        <v>21</v>
      </c>
    </row>
    <row r="300" spans="3:16" x14ac:dyDescent="0.35">
      <c r="C300" t="s">
        <v>514</v>
      </c>
      <c r="D300" t="s">
        <v>515</v>
      </c>
      <c r="E300" t="s">
        <v>15</v>
      </c>
      <c r="F300" t="s">
        <v>40</v>
      </c>
      <c r="G300" t="s">
        <v>36</v>
      </c>
      <c r="H300" t="s">
        <v>18</v>
      </c>
      <c r="I300" t="s">
        <v>27</v>
      </c>
      <c r="J300" s="15">
        <v>15.18</v>
      </c>
      <c r="K300" t="s">
        <v>93</v>
      </c>
      <c r="L300" t="s">
        <v>29</v>
      </c>
      <c r="M300" t="s">
        <v>21</v>
      </c>
      <c r="N300" t="s">
        <v>21</v>
      </c>
      <c r="O300" t="s">
        <v>21</v>
      </c>
      <c r="P300" t="s">
        <v>21</v>
      </c>
    </row>
    <row r="301" spans="3:16" x14ac:dyDescent="0.35">
      <c r="C301" t="s">
        <v>516</v>
      </c>
      <c r="D301" t="s">
        <v>517</v>
      </c>
      <c r="E301" t="s">
        <v>15</v>
      </c>
      <c r="F301" t="s">
        <v>16</v>
      </c>
      <c r="G301" t="s">
        <v>17</v>
      </c>
      <c r="H301" t="s">
        <v>18</v>
      </c>
      <c r="I301" t="s">
        <v>19</v>
      </c>
      <c r="J301" s="15">
        <v>0.44</v>
      </c>
      <c r="K301" t="s">
        <v>21</v>
      </c>
      <c r="L301" t="s">
        <v>22</v>
      </c>
      <c r="M301" t="s">
        <v>21</v>
      </c>
      <c r="N301" t="s">
        <v>21</v>
      </c>
      <c r="O301" t="s">
        <v>21</v>
      </c>
      <c r="P301" t="s">
        <v>21</v>
      </c>
    </row>
    <row r="302" spans="3:16" x14ac:dyDescent="0.35">
      <c r="C302" t="s">
        <v>516</v>
      </c>
      <c r="D302" t="s">
        <v>518</v>
      </c>
      <c r="E302" t="s">
        <v>15</v>
      </c>
      <c r="F302" t="s">
        <v>16</v>
      </c>
      <c r="G302" t="s">
        <v>17</v>
      </c>
      <c r="H302" t="s">
        <v>18</v>
      </c>
      <c r="I302" t="s">
        <v>19</v>
      </c>
      <c r="J302" s="15">
        <v>0.44</v>
      </c>
      <c r="K302" t="s">
        <v>21</v>
      </c>
      <c r="L302" t="s">
        <v>22</v>
      </c>
      <c r="M302" t="s">
        <v>21</v>
      </c>
      <c r="N302" t="s">
        <v>21</v>
      </c>
      <c r="O302" t="s">
        <v>21</v>
      </c>
      <c r="P302" t="s">
        <v>21</v>
      </c>
    </row>
    <row r="303" spans="3:16" x14ac:dyDescent="0.35">
      <c r="C303" t="s">
        <v>519</v>
      </c>
      <c r="D303" t="s">
        <v>519</v>
      </c>
      <c r="E303" t="s">
        <v>15</v>
      </c>
      <c r="F303" t="s">
        <v>16</v>
      </c>
      <c r="G303" t="s">
        <v>17</v>
      </c>
      <c r="H303" t="s">
        <v>18</v>
      </c>
      <c r="I303" t="s">
        <v>19</v>
      </c>
      <c r="J303" s="15">
        <v>0.44</v>
      </c>
      <c r="K303" t="s">
        <v>21</v>
      </c>
      <c r="L303" t="s">
        <v>22</v>
      </c>
      <c r="M303" t="s">
        <v>21</v>
      </c>
      <c r="N303" t="s">
        <v>21</v>
      </c>
      <c r="O303" t="s">
        <v>21</v>
      </c>
      <c r="P303" t="s">
        <v>21</v>
      </c>
    </row>
    <row r="304" spans="3:16" x14ac:dyDescent="0.35">
      <c r="C304" t="s">
        <v>519</v>
      </c>
      <c r="D304" t="s">
        <v>520</v>
      </c>
      <c r="E304" t="s">
        <v>15</v>
      </c>
      <c r="F304" t="s">
        <v>16</v>
      </c>
      <c r="G304" t="s">
        <v>17</v>
      </c>
      <c r="H304" t="s">
        <v>18</v>
      </c>
      <c r="I304" t="s">
        <v>19</v>
      </c>
      <c r="J304" s="15">
        <v>0.44</v>
      </c>
      <c r="K304" t="s">
        <v>21</v>
      </c>
      <c r="L304" t="s">
        <v>22</v>
      </c>
      <c r="M304" t="s">
        <v>21</v>
      </c>
      <c r="N304" t="s">
        <v>21</v>
      </c>
      <c r="O304" t="s">
        <v>21</v>
      </c>
      <c r="P304" t="s">
        <v>21</v>
      </c>
    </row>
    <row r="305" spans="3:16" x14ac:dyDescent="0.35">
      <c r="C305" t="s">
        <v>519</v>
      </c>
      <c r="D305" t="s">
        <v>521</v>
      </c>
      <c r="E305" t="s">
        <v>15</v>
      </c>
      <c r="F305" t="s">
        <v>16</v>
      </c>
      <c r="G305" t="s">
        <v>17</v>
      </c>
      <c r="H305" t="s">
        <v>18</v>
      </c>
      <c r="I305" t="s">
        <v>19</v>
      </c>
      <c r="J305" s="15">
        <v>0.44</v>
      </c>
      <c r="K305" t="s">
        <v>21</v>
      </c>
      <c r="L305" t="s">
        <v>22</v>
      </c>
      <c r="M305" t="s">
        <v>21</v>
      </c>
      <c r="N305" t="s">
        <v>21</v>
      </c>
      <c r="O305" t="s">
        <v>21</v>
      </c>
      <c r="P305" t="s">
        <v>21</v>
      </c>
    </row>
    <row r="306" spans="3:16" x14ac:dyDescent="0.35">
      <c r="C306" t="s">
        <v>519</v>
      </c>
      <c r="D306" t="s">
        <v>522</v>
      </c>
      <c r="E306" t="s">
        <v>15</v>
      </c>
      <c r="F306" t="s">
        <v>16</v>
      </c>
      <c r="G306" t="s">
        <v>17</v>
      </c>
      <c r="H306" t="s">
        <v>18</v>
      </c>
      <c r="I306" t="s">
        <v>19</v>
      </c>
      <c r="J306" s="15">
        <v>0.44</v>
      </c>
      <c r="K306" t="s">
        <v>21</v>
      </c>
      <c r="L306" t="s">
        <v>22</v>
      </c>
      <c r="M306" t="s">
        <v>21</v>
      </c>
      <c r="N306" t="s">
        <v>21</v>
      </c>
      <c r="O306" t="s">
        <v>21</v>
      </c>
      <c r="P306" t="s">
        <v>21</v>
      </c>
    </row>
    <row r="307" spans="3:16" x14ac:dyDescent="0.35">
      <c r="C307" t="s">
        <v>523</v>
      </c>
      <c r="D307" t="s">
        <v>524</v>
      </c>
      <c r="E307" t="s">
        <v>15</v>
      </c>
      <c r="F307" t="s">
        <v>16</v>
      </c>
      <c r="G307" t="s">
        <v>17</v>
      </c>
      <c r="H307" t="s">
        <v>18</v>
      </c>
      <c r="I307" t="s">
        <v>19</v>
      </c>
      <c r="J307" s="15">
        <v>0.44</v>
      </c>
      <c r="K307" t="s">
        <v>21</v>
      </c>
      <c r="L307" t="s">
        <v>22</v>
      </c>
      <c r="M307" t="s">
        <v>21</v>
      </c>
      <c r="N307" t="s">
        <v>21</v>
      </c>
      <c r="O307" t="s">
        <v>21</v>
      </c>
      <c r="P307" t="s">
        <v>21</v>
      </c>
    </row>
    <row r="308" spans="3:16" x14ac:dyDescent="0.35">
      <c r="C308" t="s">
        <v>525</v>
      </c>
      <c r="D308" t="s">
        <v>525</v>
      </c>
      <c r="E308" t="s">
        <v>15</v>
      </c>
      <c r="F308" t="s">
        <v>16</v>
      </c>
      <c r="G308" t="s">
        <v>17</v>
      </c>
      <c r="H308" t="s">
        <v>18</v>
      </c>
      <c r="I308" t="s">
        <v>19</v>
      </c>
      <c r="J308" s="15">
        <v>0.44</v>
      </c>
      <c r="K308" t="s">
        <v>21</v>
      </c>
      <c r="L308" t="s">
        <v>22</v>
      </c>
      <c r="M308" t="s">
        <v>21</v>
      </c>
      <c r="N308" t="s">
        <v>21</v>
      </c>
      <c r="O308" t="s">
        <v>21</v>
      </c>
      <c r="P308" t="s">
        <v>21</v>
      </c>
    </row>
    <row r="309" spans="3:16" x14ac:dyDescent="0.35">
      <c r="C309" t="s">
        <v>525</v>
      </c>
      <c r="D309" t="s">
        <v>526</v>
      </c>
      <c r="E309" t="s">
        <v>15</v>
      </c>
      <c r="F309" t="s">
        <v>16</v>
      </c>
      <c r="G309" t="s">
        <v>17</v>
      </c>
      <c r="H309" t="s">
        <v>18</v>
      </c>
      <c r="I309" t="s">
        <v>19</v>
      </c>
      <c r="J309" s="15">
        <v>0.44</v>
      </c>
      <c r="K309" t="s">
        <v>21</v>
      </c>
      <c r="L309" t="s">
        <v>22</v>
      </c>
      <c r="M309" t="s">
        <v>21</v>
      </c>
      <c r="N309" t="s">
        <v>21</v>
      </c>
      <c r="O309" t="s">
        <v>21</v>
      </c>
      <c r="P309" t="s">
        <v>21</v>
      </c>
    </row>
    <row r="310" spans="3:16" x14ac:dyDescent="0.35">
      <c r="C310" t="s">
        <v>527</v>
      </c>
      <c r="D310" t="s">
        <v>527</v>
      </c>
      <c r="E310" t="s">
        <v>15</v>
      </c>
      <c r="F310" t="s">
        <v>16</v>
      </c>
      <c r="G310" t="s">
        <v>17</v>
      </c>
      <c r="H310" t="s">
        <v>18</v>
      </c>
      <c r="I310" t="s">
        <v>19</v>
      </c>
      <c r="J310" s="15">
        <v>0.44</v>
      </c>
      <c r="K310" t="s">
        <v>21</v>
      </c>
      <c r="L310" t="s">
        <v>22</v>
      </c>
      <c r="M310" t="s">
        <v>21</v>
      </c>
      <c r="N310" t="s">
        <v>82</v>
      </c>
      <c r="O310" t="s">
        <v>21</v>
      </c>
      <c r="P310" t="s">
        <v>68</v>
      </c>
    </row>
    <row r="311" spans="3:16" x14ac:dyDescent="0.35">
      <c r="C311" t="s">
        <v>528</v>
      </c>
      <c r="D311" t="s">
        <v>528</v>
      </c>
      <c r="E311" t="s">
        <v>15</v>
      </c>
      <c r="F311" t="s">
        <v>16</v>
      </c>
      <c r="G311" t="s">
        <v>17</v>
      </c>
      <c r="H311" t="s">
        <v>18</v>
      </c>
      <c r="I311" t="s">
        <v>19</v>
      </c>
      <c r="J311" s="15">
        <v>0.44</v>
      </c>
      <c r="K311" t="s">
        <v>21</v>
      </c>
      <c r="L311" t="s">
        <v>22</v>
      </c>
      <c r="M311" t="s">
        <v>21</v>
      </c>
      <c r="N311" t="s">
        <v>21</v>
      </c>
      <c r="O311" t="s">
        <v>21</v>
      </c>
      <c r="P311" t="s">
        <v>21</v>
      </c>
    </row>
    <row r="312" spans="3:16" x14ac:dyDescent="0.35">
      <c r="C312" t="s">
        <v>529</v>
      </c>
      <c r="D312" t="s">
        <v>530</v>
      </c>
      <c r="E312" t="s">
        <v>15</v>
      </c>
      <c r="F312" t="s">
        <v>16</v>
      </c>
      <c r="G312" t="s">
        <v>17</v>
      </c>
      <c r="H312" t="s">
        <v>18</v>
      </c>
      <c r="I312" t="s">
        <v>19</v>
      </c>
      <c r="J312" s="15">
        <v>0.44</v>
      </c>
      <c r="K312" t="s">
        <v>21</v>
      </c>
      <c r="L312" t="s">
        <v>22</v>
      </c>
      <c r="M312" t="s">
        <v>21</v>
      </c>
      <c r="N312" t="s">
        <v>531</v>
      </c>
      <c r="O312" t="s">
        <v>21</v>
      </c>
      <c r="P312" t="s">
        <v>88</v>
      </c>
    </row>
    <row r="313" spans="3:16" x14ac:dyDescent="0.35">
      <c r="C313" t="s">
        <v>529</v>
      </c>
      <c r="D313" t="s">
        <v>532</v>
      </c>
      <c r="E313" t="s">
        <v>15</v>
      </c>
      <c r="F313" t="s">
        <v>16</v>
      </c>
      <c r="G313" t="s">
        <v>17</v>
      </c>
      <c r="H313" t="s">
        <v>18</v>
      </c>
      <c r="I313" t="s">
        <v>19</v>
      </c>
      <c r="J313" s="15">
        <v>0.44</v>
      </c>
      <c r="K313" t="s">
        <v>21</v>
      </c>
      <c r="L313" t="s">
        <v>22</v>
      </c>
      <c r="M313" t="s">
        <v>21</v>
      </c>
      <c r="N313" t="s">
        <v>21</v>
      </c>
      <c r="O313" t="s">
        <v>21</v>
      </c>
      <c r="P313" t="s">
        <v>21</v>
      </c>
    </row>
    <row r="314" spans="3:16" x14ac:dyDescent="0.35">
      <c r="C314" t="s">
        <v>533</v>
      </c>
      <c r="D314" t="s">
        <v>534</v>
      </c>
      <c r="E314" t="s">
        <v>15</v>
      </c>
      <c r="F314" t="s">
        <v>16</v>
      </c>
      <c r="G314" t="s">
        <v>17</v>
      </c>
      <c r="H314" t="s">
        <v>18</v>
      </c>
      <c r="I314" t="s">
        <v>19</v>
      </c>
      <c r="J314" s="15">
        <v>0.44</v>
      </c>
      <c r="K314" t="s">
        <v>21</v>
      </c>
      <c r="L314" t="s">
        <v>22</v>
      </c>
      <c r="M314" t="s">
        <v>21</v>
      </c>
      <c r="N314" t="s">
        <v>21</v>
      </c>
      <c r="O314" t="s">
        <v>21</v>
      </c>
      <c r="P314" t="s">
        <v>21</v>
      </c>
    </row>
    <row r="315" spans="3:16" x14ac:dyDescent="0.35">
      <c r="C315" t="s">
        <v>535</v>
      </c>
      <c r="D315" t="s">
        <v>536</v>
      </c>
      <c r="E315" t="s">
        <v>15</v>
      </c>
      <c r="F315" t="s">
        <v>16</v>
      </c>
      <c r="G315" t="s">
        <v>17</v>
      </c>
      <c r="H315" t="s">
        <v>18</v>
      </c>
      <c r="I315" t="s">
        <v>19</v>
      </c>
      <c r="J315" s="15">
        <v>0.44</v>
      </c>
      <c r="K315" t="s">
        <v>21</v>
      </c>
      <c r="L315" t="s">
        <v>22</v>
      </c>
      <c r="M315" t="s">
        <v>511</v>
      </c>
      <c r="N315" t="s">
        <v>21</v>
      </c>
      <c r="O315" t="s">
        <v>537</v>
      </c>
      <c r="P315" t="s">
        <v>21</v>
      </c>
    </row>
    <row r="316" spans="3:16" x14ac:dyDescent="0.35">
      <c r="C316" t="s">
        <v>535</v>
      </c>
      <c r="D316" t="s">
        <v>538</v>
      </c>
      <c r="E316" t="s">
        <v>15</v>
      </c>
      <c r="F316" t="s">
        <v>16</v>
      </c>
      <c r="G316" t="s">
        <v>17</v>
      </c>
      <c r="H316" t="s">
        <v>18</v>
      </c>
      <c r="I316" t="s">
        <v>19</v>
      </c>
      <c r="J316" s="15">
        <v>0.44</v>
      </c>
      <c r="K316" t="s">
        <v>21</v>
      </c>
      <c r="L316" t="s">
        <v>22</v>
      </c>
      <c r="M316" t="s">
        <v>21</v>
      </c>
      <c r="N316" t="s">
        <v>21</v>
      </c>
      <c r="O316" t="s">
        <v>21</v>
      </c>
      <c r="P316" t="s">
        <v>21</v>
      </c>
    </row>
    <row r="317" spans="3:16" x14ac:dyDescent="0.35">
      <c r="C317" t="s">
        <v>535</v>
      </c>
      <c r="D317" t="s">
        <v>539</v>
      </c>
      <c r="E317" t="s">
        <v>15</v>
      </c>
      <c r="F317" t="s">
        <v>16</v>
      </c>
      <c r="G317" t="s">
        <v>17</v>
      </c>
      <c r="H317" t="s">
        <v>18</v>
      </c>
      <c r="I317" t="s">
        <v>19</v>
      </c>
      <c r="J317" s="15">
        <v>0.44</v>
      </c>
      <c r="K317" t="s">
        <v>21</v>
      </c>
      <c r="L317" t="s">
        <v>22</v>
      </c>
      <c r="M317" t="s">
        <v>21</v>
      </c>
      <c r="N317" t="s">
        <v>21</v>
      </c>
      <c r="O317" t="s">
        <v>21</v>
      </c>
      <c r="P317" t="s">
        <v>21</v>
      </c>
    </row>
    <row r="318" spans="3:16" x14ac:dyDescent="0.35">
      <c r="C318" t="s">
        <v>540</v>
      </c>
      <c r="D318" t="s">
        <v>540</v>
      </c>
      <c r="E318" t="s">
        <v>15</v>
      </c>
      <c r="F318" t="s">
        <v>16</v>
      </c>
      <c r="G318" t="s">
        <v>17</v>
      </c>
      <c r="H318" t="s">
        <v>18</v>
      </c>
      <c r="I318" t="s">
        <v>19</v>
      </c>
      <c r="J318" s="15">
        <v>0.44</v>
      </c>
      <c r="K318" t="s">
        <v>21</v>
      </c>
      <c r="L318" t="s">
        <v>22</v>
      </c>
      <c r="M318" t="s">
        <v>21</v>
      </c>
      <c r="N318" t="s">
        <v>21</v>
      </c>
      <c r="O318" t="s">
        <v>21</v>
      </c>
      <c r="P318" t="s">
        <v>21</v>
      </c>
    </row>
    <row r="319" spans="3:16" x14ac:dyDescent="0.35">
      <c r="C319" t="s">
        <v>540</v>
      </c>
      <c r="D319" t="s">
        <v>541</v>
      </c>
      <c r="E319" t="s">
        <v>15</v>
      </c>
      <c r="F319" t="s">
        <v>16</v>
      </c>
      <c r="G319" t="s">
        <v>17</v>
      </c>
      <c r="H319" t="s">
        <v>18</v>
      </c>
      <c r="I319" t="s">
        <v>19</v>
      </c>
      <c r="J319" s="15">
        <v>0.44</v>
      </c>
      <c r="K319" t="s">
        <v>21</v>
      </c>
      <c r="L319" t="s">
        <v>22</v>
      </c>
      <c r="M319" t="s">
        <v>21</v>
      </c>
      <c r="N319" t="s">
        <v>21</v>
      </c>
      <c r="O319" t="s">
        <v>21</v>
      </c>
      <c r="P319" t="s">
        <v>21</v>
      </c>
    </row>
    <row r="320" spans="3:16" x14ac:dyDescent="0.35">
      <c r="C320" t="s">
        <v>542</v>
      </c>
      <c r="D320" t="s">
        <v>542</v>
      </c>
      <c r="E320" t="s">
        <v>15</v>
      </c>
      <c r="F320" t="s">
        <v>16</v>
      </c>
      <c r="G320" t="s">
        <v>17</v>
      </c>
      <c r="H320" t="s">
        <v>18</v>
      </c>
      <c r="I320" t="s">
        <v>19</v>
      </c>
      <c r="J320" s="15">
        <v>0.44</v>
      </c>
      <c r="K320" t="s">
        <v>21</v>
      </c>
      <c r="L320" t="s">
        <v>22</v>
      </c>
      <c r="M320" t="s">
        <v>21</v>
      </c>
      <c r="N320" t="s">
        <v>82</v>
      </c>
      <c r="O320" t="s">
        <v>21</v>
      </c>
      <c r="P320" t="s">
        <v>68</v>
      </c>
    </row>
    <row r="321" spans="3:16" x14ac:dyDescent="0.35">
      <c r="C321" t="s">
        <v>543</v>
      </c>
      <c r="D321" t="s">
        <v>543</v>
      </c>
      <c r="E321" t="s">
        <v>15</v>
      </c>
      <c r="F321" t="s">
        <v>40</v>
      </c>
      <c r="G321" t="s">
        <v>36</v>
      </c>
      <c r="H321" t="s">
        <v>18</v>
      </c>
      <c r="I321" t="s">
        <v>27</v>
      </c>
      <c r="J321" s="15">
        <v>15.18</v>
      </c>
      <c r="K321" t="s">
        <v>93</v>
      </c>
      <c r="L321" t="s">
        <v>29</v>
      </c>
      <c r="M321" t="s">
        <v>21</v>
      </c>
      <c r="N321" t="s">
        <v>21</v>
      </c>
      <c r="O321" t="s">
        <v>21</v>
      </c>
      <c r="P321" t="s">
        <v>21</v>
      </c>
    </row>
    <row r="322" spans="3:16" x14ac:dyDescent="0.35">
      <c r="C322" t="s">
        <v>543</v>
      </c>
      <c r="D322" t="s">
        <v>544</v>
      </c>
      <c r="E322" t="s">
        <v>15</v>
      </c>
      <c r="F322" t="s">
        <v>117</v>
      </c>
      <c r="G322" t="s">
        <v>36</v>
      </c>
      <c r="H322" t="s">
        <v>18</v>
      </c>
      <c r="I322" t="s">
        <v>27</v>
      </c>
      <c r="J322" s="15">
        <v>4.03</v>
      </c>
      <c r="K322" t="s">
        <v>545</v>
      </c>
      <c r="L322" t="s">
        <v>119</v>
      </c>
      <c r="M322" t="s">
        <v>21</v>
      </c>
      <c r="N322" t="s">
        <v>21</v>
      </c>
      <c r="O322" t="s">
        <v>21</v>
      </c>
      <c r="P322" t="s">
        <v>21</v>
      </c>
    </row>
    <row r="323" spans="3:16" x14ac:dyDescent="0.35">
      <c r="C323" t="s">
        <v>546</v>
      </c>
      <c r="D323" t="s">
        <v>547</v>
      </c>
      <c r="E323" t="s">
        <v>15</v>
      </c>
      <c r="F323" t="s">
        <v>16</v>
      </c>
      <c r="G323" t="s">
        <v>17</v>
      </c>
      <c r="H323" t="s">
        <v>18</v>
      </c>
      <c r="I323" t="s">
        <v>19</v>
      </c>
      <c r="J323" s="15">
        <v>0.44</v>
      </c>
      <c r="K323" t="s">
        <v>21</v>
      </c>
      <c r="L323" t="s">
        <v>22</v>
      </c>
      <c r="M323" t="s">
        <v>21</v>
      </c>
      <c r="N323" t="s">
        <v>21</v>
      </c>
      <c r="O323" t="s">
        <v>21</v>
      </c>
      <c r="P323" t="s">
        <v>21</v>
      </c>
    </row>
    <row r="324" spans="3:16" x14ac:dyDescent="0.35">
      <c r="C324" t="s">
        <v>546</v>
      </c>
      <c r="D324" t="s">
        <v>548</v>
      </c>
      <c r="E324" t="s">
        <v>15</v>
      </c>
      <c r="F324" t="s">
        <v>16</v>
      </c>
      <c r="G324" t="s">
        <v>17</v>
      </c>
      <c r="H324" t="s">
        <v>18</v>
      </c>
      <c r="I324" t="s">
        <v>19</v>
      </c>
      <c r="J324" s="15">
        <v>0.44</v>
      </c>
      <c r="K324" t="s">
        <v>21</v>
      </c>
      <c r="L324" t="s">
        <v>22</v>
      </c>
      <c r="M324" t="s">
        <v>21</v>
      </c>
      <c r="N324" t="s">
        <v>21</v>
      </c>
      <c r="O324" t="s">
        <v>21</v>
      </c>
      <c r="P324" t="s">
        <v>21</v>
      </c>
    </row>
    <row r="325" spans="3:16" x14ac:dyDescent="0.35">
      <c r="C325" t="s">
        <v>546</v>
      </c>
      <c r="D325" t="s">
        <v>549</v>
      </c>
      <c r="E325" t="s">
        <v>15</v>
      </c>
      <c r="F325" t="s">
        <v>16</v>
      </c>
      <c r="G325" t="s">
        <v>17</v>
      </c>
      <c r="H325" t="s">
        <v>18</v>
      </c>
      <c r="I325" t="s">
        <v>19</v>
      </c>
      <c r="J325" s="15">
        <v>0.44</v>
      </c>
      <c r="K325" t="s">
        <v>21</v>
      </c>
      <c r="L325" t="s">
        <v>22</v>
      </c>
      <c r="M325" t="s">
        <v>21</v>
      </c>
      <c r="N325" t="s">
        <v>21</v>
      </c>
      <c r="O325" t="s">
        <v>21</v>
      </c>
      <c r="P325" t="s">
        <v>21</v>
      </c>
    </row>
    <row r="326" spans="3:16" x14ac:dyDescent="0.35">
      <c r="C326" t="s">
        <v>546</v>
      </c>
      <c r="D326" t="s">
        <v>550</v>
      </c>
      <c r="E326" t="s">
        <v>15</v>
      </c>
      <c r="F326" t="s">
        <v>16</v>
      </c>
      <c r="G326" t="s">
        <v>17</v>
      </c>
      <c r="H326" t="s">
        <v>18</v>
      </c>
      <c r="I326" t="s">
        <v>19</v>
      </c>
      <c r="J326" s="15">
        <v>0.44</v>
      </c>
      <c r="K326" t="s">
        <v>21</v>
      </c>
      <c r="L326" t="s">
        <v>22</v>
      </c>
      <c r="M326" t="s">
        <v>21</v>
      </c>
      <c r="N326" t="s">
        <v>551</v>
      </c>
      <c r="O326" t="s">
        <v>21</v>
      </c>
      <c r="P326" t="s">
        <v>552</v>
      </c>
    </row>
    <row r="327" spans="3:16" x14ac:dyDescent="0.35">
      <c r="C327" t="s">
        <v>546</v>
      </c>
      <c r="D327" t="s">
        <v>553</v>
      </c>
      <c r="E327" t="s">
        <v>15</v>
      </c>
      <c r="F327" t="s">
        <v>16</v>
      </c>
      <c r="G327" t="s">
        <v>17</v>
      </c>
      <c r="H327" t="s">
        <v>18</v>
      </c>
      <c r="I327" t="s">
        <v>19</v>
      </c>
      <c r="J327" s="15">
        <v>0.44</v>
      </c>
      <c r="K327" t="s">
        <v>21</v>
      </c>
      <c r="L327" t="s">
        <v>22</v>
      </c>
      <c r="M327" t="s">
        <v>21</v>
      </c>
      <c r="N327" t="s">
        <v>21</v>
      </c>
      <c r="O327" t="s">
        <v>21</v>
      </c>
      <c r="P327" t="s">
        <v>21</v>
      </c>
    </row>
    <row r="328" spans="3:16" x14ac:dyDescent="0.35">
      <c r="C328" t="s">
        <v>546</v>
      </c>
      <c r="D328" t="s">
        <v>554</v>
      </c>
      <c r="E328" t="s">
        <v>15</v>
      </c>
      <c r="F328" t="s">
        <v>16</v>
      </c>
      <c r="G328" t="s">
        <v>17</v>
      </c>
      <c r="H328" t="s">
        <v>18</v>
      </c>
      <c r="I328" t="s">
        <v>19</v>
      </c>
      <c r="J328" s="15">
        <v>0.44</v>
      </c>
      <c r="K328" t="s">
        <v>21</v>
      </c>
      <c r="L328" t="s">
        <v>22</v>
      </c>
      <c r="M328" t="s">
        <v>21</v>
      </c>
      <c r="N328" t="s">
        <v>21</v>
      </c>
      <c r="O328" t="s">
        <v>21</v>
      </c>
      <c r="P328" t="s">
        <v>21</v>
      </c>
    </row>
    <row r="329" spans="3:16" x14ac:dyDescent="0.35">
      <c r="C329" t="s">
        <v>546</v>
      </c>
      <c r="D329" t="s">
        <v>555</v>
      </c>
      <c r="E329" t="s">
        <v>15</v>
      </c>
      <c r="F329" t="s">
        <v>16</v>
      </c>
      <c r="G329" t="s">
        <v>17</v>
      </c>
      <c r="H329" t="s">
        <v>18</v>
      </c>
      <c r="I329" t="s">
        <v>19</v>
      </c>
      <c r="J329" s="15">
        <v>0.44</v>
      </c>
      <c r="K329" t="s">
        <v>21</v>
      </c>
      <c r="L329" t="s">
        <v>22</v>
      </c>
      <c r="M329" t="s">
        <v>21</v>
      </c>
      <c r="N329" t="s">
        <v>21</v>
      </c>
      <c r="O329" t="s">
        <v>21</v>
      </c>
      <c r="P329" t="s">
        <v>21</v>
      </c>
    </row>
    <row r="330" spans="3:16" x14ac:dyDescent="0.35">
      <c r="C330" t="s">
        <v>556</v>
      </c>
      <c r="D330" t="s">
        <v>556</v>
      </c>
      <c r="E330" t="s">
        <v>15</v>
      </c>
      <c r="F330" t="s">
        <v>16</v>
      </c>
      <c r="G330" t="s">
        <v>17</v>
      </c>
      <c r="H330" t="s">
        <v>18</v>
      </c>
      <c r="I330" t="s">
        <v>308</v>
      </c>
      <c r="J330" s="15">
        <v>0.44</v>
      </c>
      <c r="K330" t="s">
        <v>21</v>
      </c>
      <c r="L330" t="s">
        <v>22</v>
      </c>
      <c r="M330" t="s">
        <v>21</v>
      </c>
      <c r="N330" t="s">
        <v>21</v>
      </c>
      <c r="O330" t="s">
        <v>21</v>
      </c>
      <c r="P330" t="s">
        <v>21</v>
      </c>
    </row>
    <row r="331" spans="3:16" x14ac:dyDescent="0.35">
      <c r="C331" t="s">
        <v>557</v>
      </c>
      <c r="D331" t="s">
        <v>557</v>
      </c>
      <c r="E331" t="s">
        <v>15</v>
      </c>
      <c r="F331" t="s">
        <v>16</v>
      </c>
      <c r="G331" t="s">
        <v>17</v>
      </c>
      <c r="H331" t="s">
        <v>18</v>
      </c>
      <c r="I331" t="s">
        <v>19</v>
      </c>
      <c r="J331" s="15">
        <v>0.44</v>
      </c>
      <c r="K331" t="s">
        <v>21</v>
      </c>
      <c r="L331" t="s">
        <v>22</v>
      </c>
      <c r="M331" t="s">
        <v>21</v>
      </c>
      <c r="N331" t="s">
        <v>558</v>
      </c>
      <c r="O331" t="s">
        <v>21</v>
      </c>
      <c r="P331" t="s">
        <v>512</v>
      </c>
    </row>
    <row r="332" spans="3:16" x14ac:dyDescent="0.35">
      <c r="C332" t="s">
        <v>557</v>
      </c>
      <c r="D332" t="s">
        <v>559</v>
      </c>
      <c r="E332" t="s">
        <v>15</v>
      </c>
      <c r="F332" t="s">
        <v>16</v>
      </c>
      <c r="G332" t="s">
        <v>17</v>
      </c>
      <c r="H332" t="s">
        <v>18</v>
      </c>
      <c r="I332" t="s">
        <v>19</v>
      </c>
      <c r="J332" s="15">
        <v>0.44</v>
      </c>
      <c r="K332" t="s">
        <v>21</v>
      </c>
      <c r="L332" t="s">
        <v>22</v>
      </c>
      <c r="M332" t="s">
        <v>21</v>
      </c>
      <c r="N332" t="s">
        <v>21</v>
      </c>
      <c r="O332" t="s">
        <v>21</v>
      </c>
      <c r="P332" t="s">
        <v>21</v>
      </c>
    </row>
    <row r="333" spans="3:16" x14ac:dyDescent="0.35">
      <c r="C333" t="s">
        <v>560</v>
      </c>
      <c r="D333" t="s">
        <v>560</v>
      </c>
      <c r="E333" t="s">
        <v>15</v>
      </c>
      <c r="F333" t="s">
        <v>16</v>
      </c>
      <c r="G333" t="s">
        <v>17</v>
      </c>
      <c r="H333" t="s">
        <v>18</v>
      </c>
      <c r="I333" t="s">
        <v>19</v>
      </c>
      <c r="J333" s="15">
        <v>0.44</v>
      </c>
      <c r="K333" t="s">
        <v>21</v>
      </c>
      <c r="L333" t="s">
        <v>22</v>
      </c>
      <c r="M333" t="s">
        <v>21</v>
      </c>
      <c r="N333" t="s">
        <v>561</v>
      </c>
      <c r="O333" t="s">
        <v>21</v>
      </c>
      <c r="P333" t="s">
        <v>83</v>
      </c>
    </row>
    <row r="334" spans="3:16" x14ac:dyDescent="0.35">
      <c r="C334" t="s">
        <v>560</v>
      </c>
      <c r="D334" t="s">
        <v>562</v>
      </c>
      <c r="E334" t="s">
        <v>15</v>
      </c>
      <c r="F334" t="s">
        <v>16</v>
      </c>
      <c r="G334" t="s">
        <v>17</v>
      </c>
      <c r="H334" t="s">
        <v>18</v>
      </c>
      <c r="I334" t="s">
        <v>19</v>
      </c>
      <c r="J334" s="15">
        <v>0.44</v>
      </c>
      <c r="K334" t="s">
        <v>21</v>
      </c>
      <c r="L334" t="s">
        <v>22</v>
      </c>
      <c r="M334" t="s">
        <v>21</v>
      </c>
      <c r="N334" t="s">
        <v>21</v>
      </c>
      <c r="O334" t="s">
        <v>21</v>
      </c>
      <c r="P334" t="s">
        <v>21</v>
      </c>
    </row>
    <row r="335" spans="3:16" x14ac:dyDescent="0.35">
      <c r="C335" t="s">
        <v>563</v>
      </c>
      <c r="D335" t="s">
        <v>563</v>
      </c>
      <c r="E335" t="s">
        <v>15</v>
      </c>
      <c r="F335" t="s">
        <v>16</v>
      </c>
      <c r="G335" t="s">
        <v>17</v>
      </c>
      <c r="H335" t="s">
        <v>18</v>
      </c>
      <c r="I335" t="s">
        <v>19</v>
      </c>
      <c r="J335" s="15">
        <v>0.44</v>
      </c>
      <c r="K335" t="s">
        <v>21</v>
      </c>
      <c r="L335" t="s">
        <v>22</v>
      </c>
      <c r="M335" t="s">
        <v>21</v>
      </c>
      <c r="N335" t="s">
        <v>21</v>
      </c>
      <c r="O335" t="s">
        <v>21</v>
      </c>
      <c r="P335" t="s">
        <v>21</v>
      </c>
    </row>
    <row r="336" spans="3:16" x14ac:dyDescent="0.35">
      <c r="C336" t="s">
        <v>563</v>
      </c>
      <c r="D336" t="s">
        <v>564</v>
      </c>
      <c r="E336" t="s">
        <v>15</v>
      </c>
      <c r="F336" t="s">
        <v>16</v>
      </c>
      <c r="G336" t="s">
        <v>17</v>
      </c>
      <c r="H336" t="s">
        <v>18</v>
      </c>
      <c r="I336" t="s">
        <v>19</v>
      </c>
      <c r="J336" s="15">
        <v>0.44</v>
      </c>
      <c r="K336" t="s">
        <v>21</v>
      </c>
      <c r="L336" t="s">
        <v>22</v>
      </c>
      <c r="M336" t="s">
        <v>21</v>
      </c>
      <c r="N336" t="s">
        <v>21</v>
      </c>
      <c r="O336" t="s">
        <v>21</v>
      </c>
      <c r="P336" t="s">
        <v>21</v>
      </c>
    </row>
    <row r="337" spans="3:16" x14ac:dyDescent="0.35">
      <c r="C337" t="s">
        <v>565</v>
      </c>
      <c r="D337" t="s">
        <v>566</v>
      </c>
      <c r="E337" t="s">
        <v>15</v>
      </c>
      <c r="F337" t="s">
        <v>16</v>
      </c>
      <c r="G337" t="s">
        <v>17</v>
      </c>
      <c r="H337" t="s">
        <v>18</v>
      </c>
      <c r="I337" t="s">
        <v>19</v>
      </c>
      <c r="J337" s="15">
        <v>0.44</v>
      </c>
      <c r="K337" t="s">
        <v>21</v>
      </c>
      <c r="L337" t="s">
        <v>22</v>
      </c>
      <c r="M337" t="s">
        <v>21</v>
      </c>
      <c r="N337" t="s">
        <v>21</v>
      </c>
      <c r="O337" t="s">
        <v>21</v>
      </c>
      <c r="P337" t="s">
        <v>21</v>
      </c>
    </row>
    <row r="338" spans="3:16" x14ac:dyDescent="0.35">
      <c r="C338" t="s">
        <v>567</v>
      </c>
      <c r="D338" t="s">
        <v>567</v>
      </c>
      <c r="E338" t="s">
        <v>15</v>
      </c>
      <c r="F338" t="s">
        <v>16</v>
      </c>
      <c r="G338" t="s">
        <v>17</v>
      </c>
      <c r="H338" t="s">
        <v>18</v>
      </c>
      <c r="I338" t="s">
        <v>19</v>
      </c>
      <c r="J338" s="15">
        <v>0.44</v>
      </c>
      <c r="K338" t="s">
        <v>21</v>
      </c>
      <c r="L338" t="s">
        <v>22</v>
      </c>
      <c r="M338" t="s">
        <v>21</v>
      </c>
      <c r="N338" t="s">
        <v>21</v>
      </c>
      <c r="O338" t="s">
        <v>21</v>
      </c>
      <c r="P338" t="s">
        <v>21</v>
      </c>
    </row>
    <row r="339" spans="3:16" x14ac:dyDescent="0.35">
      <c r="C339" t="s">
        <v>568</v>
      </c>
      <c r="D339" t="s">
        <v>569</v>
      </c>
      <c r="E339" t="s">
        <v>15</v>
      </c>
      <c r="F339" t="s">
        <v>16</v>
      </c>
      <c r="G339" t="s">
        <v>17</v>
      </c>
      <c r="H339" t="s">
        <v>18</v>
      </c>
      <c r="I339" t="s">
        <v>19</v>
      </c>
      <c r="J339" s="15">
        <v>0.44</v>
      </c>
      <c r="K339" t="s">
        <v>21</v>
      </c>
      <c r="L339" t="s">
        <v>22</v>
      </c>
      <c r="M339" t="s">
        <v>21</v>
      </c>
      <c r="N339" t="s">
        <v>21</v>
      </c>
      <c r="O339" t="s">
        <v>21</v>
      </c>
      <c r="P339" t="s">
        <v>21</v>
      </c>
    </row>
    <row r="340" spans="3:16" x14ac:dyDescent="0.35">
      <c r="C340" t="s">
        <v>568</v>
      </c>
      <c r="D340" t="s">
        <v>570</v>
      </c>
      <c r="E340" t="s">
        <v>15</v>
      </c>
      <c r="F340" t="s">
        <v>16</v>
      </c>
      <c r="G340" t="s">
        <v>17</v>
      </c>
      <c r="H340" t="s">
        <v>18</v>
      </c>
      <c r="I340" t="s">
        <v>19</v>
      </c>
      <c r="J340" s="15">
        <v>0.44</v>
      </c>
      <c r="K340" t="s">
        <v>21</v>
      </c>
      <c r="L340" t="s">
        <v>22</v>
      </c>
      <c r="M340" t="s">
        <v>21</v>
      </c>
      <c r="N340" t="s">
        <v>21</v>
      </c>
      <c r="O340" t="s">
        <v>21</v>
      </c>
      <c r="P340" t="s">
        <v>21</v>
      </c>
    </row>
    <row r="341" spans="3:16" x14ac:dyDescent="0.35">
      <c r="C341" t="s">
        <v>186</v>
      </c>
      <c r="D341" t="s">
        <v>187</v>
      </c>
      <c r="E341" t="s">
        <v>15</v>
      </c>
      <c r="F341" t="s">
        <v>97</v>
      </c>
      <c r="G341" t="s">
        <v>36</v>
      </c>
      <c r="H341" t="s">
        <v>18</v>
      </c>
      <c r="I341" t="s">
        <v>115</v>
      </c>
      <c r="J341" s="15">
        <v>2.06</v>
      </c>
      <c r="K341" t="s">
        <v>98</v>
      </c>
      <c r="L341" t="s">
        <v>99</v>
      </c>
      <c r="M341" t="s">
        <v>21</v>
      </c>
      <c r="N341" t="s">
        <v>21</v>
      </c>
      <c r="O341" t="s">
        <v>21</v>
      </c>
      <c r="P341" t="s">
        <v>21</v>
      </c>
    </row>
    <row r="342" spans="3:16" x14ac:dyDescent="0.35">
      <c r="C342" t="s">
        <v>571</v>
      </c>
      <c r="D342" t="s">
        <v>571</v>
      </c>
      <c r="E342" t="s">
        <v>15</v>
      </c>
      <c r="F342" t="s">
        <v>16</v>
      </c>
      <c r="G342" t="s">
        <v>17</v>
      </c>
      <c r="H342" t="s">
        <v>18</v>
      </c>
      <c r="I342" t="s">
        <v>19</v>
      </c>
      <c r="J342" s="15">
        <v>0.44</v>
      </c>
      <c r="K342" t="s">
        <v>21</v>
      </c>
      <c r="L342" t="s">
        <v>22</v>
      </c>
      <c r="M342" t="s">
        <v>21</v>
      </c>
      <c r="N342" t="s">
        <v>21</v>
      </c>
      <c r="O342" t="s">
        <v>21</v>
      </c>
      <c r="P342" t="s">
        <v>21</v>
      </c>
    </row>
    <row r="343" spans="3:16" x14ac:dyDescent="0.35">
      <c r="C343" t="s">
        <v>571</v>
      </c>
      <c r="D343" t="s">
        <v>572</v>
      </c>
      <c r="E343" t="s">
        <v>15</v>
      </c>
      <c r="F343" t="s">
        <v>16</v>
      </c>
      <c r="G343" t="s">
        <v>17</v>
      </c>
      <c r="H343" t="s">
        <v>18</v>
      </c>
      <c r="I343" t="s">
        <v>19</v>
      </c>
      <c r="J343" s="15">
        <v>0.44</v>
      </c>
      <c r="K343" t="s">
        <v>21</v>
      </c>
      <c r="L343" t="s">
        <v>22</v>
      </c>
      <c r="M343" t="s">
        <v>21</v>
      </c>
      <c r="N343" t="s">
        <v>21</v>
      </c>
      <c r="O343" t="s">
        <v>21</v>
      </c>
      <c r="P343" t="s">
        <v>21</v>
      </c>
    </row>
    <row r="344" spans="3:16" x14ac:dyDescent="0.35">
      <c r="C344" t="s">
        <v>573</v>
      </c>
      <c r="D344" t="s">
        <v>573</v>
      </c>
      <c r="E344" t="s">
        <v>15</v>
      </c>
      <c r="F344" t="s">
        <v>16</v>
      </c>
      <c r="G344" t="s">
        <v>17</v>
      </c>
      <c r="H344" t="s">
        <v>18</v>
      </c>
      <c r="I344" t="s">
        <v>19</v>
      </c>
      <c r="J344" s="15">
        <v>0.44</v>
      </c>
      <c r="K344" t="s">
        <v>21</v>
      </c>
      <c r="L344" t="s">
        <v>22</v>
      </c>
      <c r="M344" t="s">
        <v>574</v>
      </c>
      <c r="N344" t="s">
        <v>21</v>
      </c>
      <c r="O344" t="s">
        <v>575</v>
      </c>
      <c r="P344" t="s">
        <v>21</v>
      </c>
    </row>
    <row r="345" spans="3:16" x14ac:dyDescent="0.35">
      <c r="C345" t="s">
        <v>573</v>
      </c>
      <c r="D345" t="s">
        <v>576</v>
      </c>
      <c r="E345" t="s">
        <v>15</v>
      </c>
      <c r="F345" t="s">
        <v>16</v>
      </c>
      <c r="G345" t="s">
        <v>17</v>
      </c>
      <c r="H345" t="s">
        <v>18</v>
      </c>
      <c r="I345" t="s">
        <v>19</v>
      </c>
      <c r="J345" s="15">
        <v>0.44</v>
      </c>
      <c r="K345" t="s">
        <v>21</v>
      </c>
      <c r="L345" t="s">
        <v>22</v>
      </c>
      <c r="M345" t="s">
        <v>21</v>
      </c>
      <c r="N345" t="s">
        <v>21</v>
      </c>
      <c r="O345" t="s">
        <v>21</v>
      </c>
      <c r="P345" t="s">
        <v>21</v>
      </c>
    </row>
    <row r="346" spans="3:16" x14ac:dyDescent="0.35">
      <c r="C346" t="s">
        <v>573</v>
      </c>
      <c r="D346" t="s">
        <v>577</v>
      </c>
      <c r="E346" t="s">
        <v>15</v>
      </c>
      <c r="F346" t="s">
        <v>16</v>
      </c>
      <c r="G346" t="s">
        <v>17</v>
      </c>
      <c r="H346" t="s">
        <v>18</v>
      </c>
      <c r="I346" t="s">
        <v>19</v>
      </c>
      <c r="J346" s="15">
        <v>0.44</v>
      </c>
      <c r="K346" t="s">
        <v>21</v>
      </c>
      <c r="L346" t="s">
        <v>22</v>
      </c>
      <c r="M346" t="s">
        <v>21</v>
      </c>
      <c r="N346" t="s">
        <v>21</v>
      </c>
      <c r="O346" t="s">
        <v>21</v>
      </c>
      <c r="P346" t="s">
        <v>21</v>
      </c>
    </row>
    <row r="347" spans="3:16" x14ac:dyDescent="0.35">
      <c r="C347" t="s">
        <v>578</v>
      </c>
      <c r="D347" t="s">
        <v>579</v>
      </c>
      <c r="E347" t="s">
        <v>15</v>
      </c>
      <c r="F347" t="s">
        <v>74</v>
      </c>
      <c r="G347" t="s">
        <v>36</v>
      </c>
      <c r="H347" t="s">
        <v>18</v>
      </c>
      <c r="I347" t="s">
        <v>115</v>
      </c>
      <c r="J347" s="15">
        <v>7.89</v>
      </c>
      <c r="K347" t="s">
        <v>28</v>
      </c>
      <c r="L347" t="s">
        <v>76</v>
      </c>
      <c r="M347" t="s">
        <v>21</v>
      </c>
      <c r="N347" t="s">
        <v>21</v>
      </c>
      <c r="O347" t="s">
        <v>21</v>
      </c>
      <c r="P347" t="s">
        <v>21</v>
      </c>
    </row>
    <row r="348" spans="3:16" x14ac:dyDescent="0.35">
      <c r="C348" t="s">
        <v>578</v>
      </c>
      <c r="D348" t="s">
        <v>580</v>
      </c>
      <c r="E348" t="s">
        <v>15</v>
      </c>
      <c r="F348" t="s">
        <v>40</v>
      </c>
      <c r="G348" t="s">
        <v>36</v>
      </c>
      <c r="H348" t="s">
        <v>18</v>
      </c>
      <c r="I348" t="s">
        <v>115</v>
      </c>
      <c r="J348" s="15">
        <v>15.18</v>
      </c>
      <c r="K348" t="s">
        <v>93</v>
      </c>
      <c r="L348" t="s">
        <v>29</v>
      </c>
      <c r="M348" t="s">
        <v>21</v>
      </c>
      <c r="N348" t="s">
        <v>21</v>
      </c>
      <c r="O348" t="s">
        <v>21</v>
      </c>
      <c r="P348" t="s">
        <v>21</v>
      </c>
    </row>
    <row r="349" spans="3:16" x14ac:dyDescent="0.35">
      <c r="C349" t="s">
        <v>581</v>
      </c>
      <c r="D349" t="s">
        <v>581</v>
      </c>
      <c r="E349" t="s">
        <v>15</v>
      </c>
      <c r="F349" t="s">
        <v>16</v>
      </c>
      <c r="G349" t="s">
        <v>17</v>
      </c>
      <c r="H349" t="s">
        <v>18</v>
      </c>
      <c r="I349" t="s">
        <v>19</v>
      </c>
      <c r="J349" s="15">
        <v>0.44</v>
      </c>
      <c r="K349" t="s">
        <v>21</v>
      </c>
      <c r="L349" t="s">
        <v>22</v>
      </c>
      <c r="M349" t="s">
        <v>21</v>
      </c>
      <c r="N349" t="s">
        <v>21</v>
      </c>
      <c r="O349" t="s">
        <v>21</v>
      </c>
      <c r="P349" t="s">
        <v>21</v>
      </c>
    </row>
    <row r="350" spans="3:16" x14ac:dyDescent="0.35">
      <c r="C350" t="s">
        <v>582</v>
      </c>
      <c r="D350" t="s">
        <v>582</v>
      </c>
      <c r="E350" t="s">
        <v>15</v>
      </c>
      <c r="F350" t="s">
        <v>16</v>
      </c>
      <c r="G350" t="s">
        <v>17</v>
      </c>
      <c r="H350" t="s">
        <v>18</v>
      </c>
      <c r="I350" t="s">
        <v>19</v>
      </c>
      <c r="J350" s="15">
        <v>0.44</v>
      </c>
      <c r="K350" t="s">
        <v>21</v>
      </c>
      <c r="L350" t="s">
        <v>22</v>
      </c>
      <c r="M350" t="s">
        <v>21</v>
      </c>
      <c r="N350" t="s">
        <v>21</v>
      </c>
      <c r="O350" t="s">
        <v>21</v>
      </c>
      <c r="P350" t="s">
        <v>21</v>
      </c>
    </row>
    <row r="351" spans="3:16" x14ac:dyDescent="0.35">
      <c r="C351" t="s">
        <v>583</v>
      </c>
      <c r="D351" t="s">
        <v>583</v>
      </c>
      <c r="E351" t="s">
        <v>15</v>
      </c>
      <c r="F351" t="s">
        <v>16</v>
      </c>
      <c r="G351" t="s">
        <v>17</v>
      </c>
      <c r="H351" t="s">
        <v>18</v>
      </c>
      <c r="I351" t="s">
        <v>19</v>
      </c>
      <c r="J351" s="15">
        <v>0.44</v>
      </c>
      <c r="K351" t="s">
        <v>21</v>
      </c>
      <c r="L351" t="s">
        <v>22</v>
      </c>
      <c r="M351" t="s">
        <v>21</v>
      </c>
      <c r="N351" t="s">
        <v>21</v>
      </c>
      <c r="O351" t="s">
        <v>21</v>
      </c>
      <c r="P351" t="s">
        <v>21</v>
      </c>
    </row>
    <row r="352" spans="3:16" x14ac:dyDescent="0.35">
      <c r="C352" t="s">
        <v>584</v>
      </c>
      <c r="D352" t="s">
        <v>584</v>
      </c>
      <c r="E352" t="s">
        <v>15</v>
      </c>
      <c r="F352" t="s">
        <v>16</v>
      </c>
      <c r="G352" t="s">
        <v>17</v>
      </c>
      <c r="H352" t="s">
        <v>18</v>
      </c>
      <c r="I352" t="s">
        <v>19</v>
      </c>
      <c r="J352" s="15">
        <v>0.44</v>
      </c>
      <c r="K352" t="s">
        <v>21</v>
      </c>
      <c r="L352" t="s">
        <v>22</v>
      </c>
      <c r="M352" t="s">
        <v>21</v>
      </c>
      <c r="N352" t="s">
        <v>209</v>
      </c>
      <c r="O352" t="s">
        <v>21</v>
      </c>
      <c r="P352" t="s">
        <v>89</v>
      </c>
    </row>
    <row r="353" spans="3:16" x14ac:dyDescent="0.35">
      <c r="C353" t="s">
        <v>584</v>
      </c>
      <c r="D353" t="s">
        <v>585</v>
      </c>
      <c r="E353" t="s">
        <v>15</v>
      </c>
      <c r="F353" t="s">
        <v>16</v>
      </c>
      <c r="G353" t="s">
        <v>17</v>
      </c>
      <c r="H353" t="s">
        <v>18</v>
      </c>
      <c r="I353" t="s">
        <v>19</v>
      </c>
      <c r="J353" s="15">
        <v>0.44</v>
      </c>
      <c r="K353" t="s">
        <v>21</v>
      </c>
      <c r="L353" t="s">
        <v>22</v>
      </c>
      <c r="M353" t="s">
        <v>21</v>
      </c>
      <c r="N353" t="s">
        <v>21</v>
      </c>
      <c r="O353" t="s">
        <v>21</v>
      </c>
      <c r="P353" t="s">
        <v>21</v>
      </c>
    </row>
    <row r="354" spans="3:16" x14ac:dyDescent="0.35">
      <c r="C354" t="s">
        <v>586</v>
      </c>
      <c r="D354" t="s">
        <v>587</v>
      </c>
      <c r="E354" t="s">
        <v>15</v>
      </c>
      <c r="F354" t="s">
        <v>16</v>
      </c>
      <c r="G354" t="s">
        <v>17</v>
      </c>
      <c r="H354" t="s">
        <v>18</v>
      </c>
      <c r="I354" t="s">
        <v>19</v>
      </c>
      <c r="J354" s="15">
        <v>0.44</v>
      </c>
      <c r="K354" t="s">
        <v>21</v>
      </c>
      <c r="L354" t="s">
        <v>22</v>
      </c>
      <c r="M354" t="s">
        <v>21</v>
      </c>
      <c r="N354" t="s">
        <v>21</v>
      </c>
      <c r="O354" t="s">
        <v>21</v>
      </c>
      <c r="P354" t="s">
        <v>21</v>
      </c>
    </row>
    <row r="355" spans="3:16" x14ac:dyDescent="0.35">
      <c r="C355" t="s">
        <v>588</v>
      </c>
      <c r="D355" t="s">
        <v>589</v>
      </c>
      <c r="E355" t="s">
        <v>15</v>
      </c>
      <c r="F355" t="s">
        <v>16</v>
      </c>
      <c r="G355" t="s">
        <v>17</v>
      </c>
      <c r="H355" t="s">
        <v>18</v>
      </c>
      <c r="I355" t="s">
        <v>19</v>
      </c>
      <c r="J355" s="15">
        <v>0.44</v>
      </c>
      <c r="K355" t="s">
        <v>21</v>
      </c>
      <c r="L355" t="s">
        <v>22</v>
      </c>
      <c r="M355" t="s">
        <v>21</v>
      </c>
      <c r="N355" t="s">
        <v>21</v>
      </c>
      <c r="O355" t="s">
        <v>21</v>
      </c>
      <c r="P355" t="s">
        <v>21</v>
      </c>
    </row>
    <row r="356" spans="3:16" x14ac:dyDescent="0.35">
      <c r="C356" t="s">
        <v>588</v>
      </c>
      <c r="D356" t="s">
        <v>590</v>
      </c>
      <c r="E356" t="s">
        <v>15</v>
      </c>
      <c r="F356" t="s">
        <v>16</v>
      </c>
      <c r="G356" t="s">
        <v>17</v>
      </c>
      <c r="H356" t="s">
        <v>18</v>
      </c>
      <c r="I356" t="s">
        <v>19</v>
      </c>
      <c r="J356" s="15">
        <v>0.44</v>
      </c>
      <c r="K356" t="s">
        <v>21</v>
      </c>
      <c r="L356" t="s">
        <v>22</v>
      </c>
      <c r="M356" t="s">
        <v>21</v>
      </c>
      <c r="N356" t="s">
        <v>21</v>
      </c>
      <c r="O356" t="s">
        <v>21</v>
      </c>
      <c r="P356" t="s">
        <v>21</v>
      </c>
    </row>
    <row r="357" spans="3:16" x14ac:dyDescent="0.35">
      <c r="C357" t="s">
        <v>591</v>
      </c>
      <c r="D357" t="s">
        <v>592</v>
      </c>
      <c r="E357" t="s">
        <v>15</v>
      </c>
      <c r="F357" t="s">
        <v>16</v>
      </c>
      <c r="G357" t="s">
        <v>17</v>
      </c>
      <c r="H357" t="s">
        <v>18</v>
      </c>
      <c r="I357" t="s">
        <v>19</v>
      </c>
      <c r="J357" s="15">
        <v>0.44</v>
      </c>
      <c r="K357" t="s">
        <v>21</v>
      </c>
      <c r="L357" t="s">
        <v>22</v>
      </c>
      <c r="M357" t="s">
        <v>593</v>
      </c>
      <c r="N357" t="s">
        <v>21</v>
      </c>
      <c r="O357" t="s">
        <v>509</v>
      </c>
      <c r="P357" t="s">
        <v>21</v>
      </c>
    </row>
    <row r="358" spans="3:16" x14ac:dyDescent="0.35">
      <c r="C358" t="s">
        <v>591</v>
      </c>
      <c r="D358" t="s">
        <v>594</v>
      </c>
      <c r="E358" t="s">
        <v>15</v>
      </c>
      <c r="F358" t="s">
        <v>16</v>
      </c>
      <c r="G358" t="s">
        <v>17</v>
      </c>
      <c r="H358" t="s">
        <v>18</v>
      </c>
      <c r="I358" t="s">
        <v>19</v>
      </c>
      <c r="J358" s="15">
        <v>0.44</v>
      </c>
      <c r="K358" t="s">
        <v>21</v>
      </c>
      <c r="L358" t="s">
        <v>22</v>
      </c>
      <c r="M358" t="s">
        <v>21</v>
      </c>
      <c r="N358" t="s">
        <v>21</v>
      </c>
      <c r="O358" t="s">
        <v>21</v>
      </c>
      <c r="P358" t="s">
        <v>21</v>
      </c>
    </row>
    <row r="359" spans="3:16" x14ac:dyDescent="0.35">
      <c r="C359" t="s">
        <v>595</v>
      </c>
      <c r="D359" t="s">
        <v>595</v>
      </c>
      <c r="E359" t="s">
        <v>15</v>
      </c>
      <c r="F359" t="s">
        <v>16</v>
      </c>
      <c r="G359" t="s">
        <v>17</v>
      </c>
      <c r="H359" t="s">
        <v>18</v>
      </c>
      <c r="I359" t="s">
        <v>19</v>
      </c>
      <c r="J359" s="15">
        <v>0.44</v>
      </c>
      <c r="K359" t="s">
        <v>21</v>
      </c>
      <c r="L359" t="s">
        <v>22</v>
      </c>
      <c r="M359" t="s">
        <v>21</v>
      </c>
      <c r="N359" t="s">
        <v>21</v>
      </c>
      <c r="O359" t="s">
        <v>21</v>
      </c>
      <c r="P359" t="s">
        <v>21</v>
      </c>
    </row>
    <row r="360" spans="3:16" x14ac:dyDescent="0.35">
      <c r="C360" t="s">
        <v>595</v>
      </c>
      <c r="D360" t="s">
        <v>596</v>
      </c>
      <c r="E360" t="s">
        <v>15</v>
      </c>
      <c r="F360" t="s">
        <v>16</v>
      </c>
      <c r="G360" t="s">
        <v>17</v>
      </c>
      <c r="H360" t="s">
        <v>18</v>
      </c>
      <c r="I360" t="s">
        <v>19</v>
      </c>
      <c r="J360" s="15">
        <v>0.44</v>
      </c>
      <c r="K360" t="s">
        <v>21</v>
      </c>
      <c r="L360" t="s">
        <v>22</v>
      </c>
      <c r="M360" t="s">
        <v>21</v>
      </c>
      <c r="N360" t="s">
        <v>21</v>
      </c>
      <c r="O360" t="s">
        <v>21</v>
      </c>
      <c r="P360" t="s">
        <v>21</v>
      </c>
    </row>
    <row r="361" spans="3:16" x14ac:dyDescent="0.35">
      <c r="C361" t="s">
        <v>595</v>
      </c>
      <c r="D361" t="s">
        <v>597</v>
      </c>
      <c r="E361" t="s">
        <v>15</v>
      </c>
      <c r="F361" t="s">
        <v>16</v>
      </c>
      <c r="G361" t="s">
        <v>17</v>
      </c>
      <c r="H361" t="s">
        <v>18</v>
      </c>
      <c r="I361" t="s">
        <v>19</v>
      </c>
      <c r="J361" s="15">
        <v>0.44</v>
      </c>
      <c r="K361" t="s">
        <v>21</v>
      </c>
      <c r="L361" t="s">
        <v>22</v>
      </c>
      <c r="M361" t="s">
        <v>21</v>
      </c>
      <c r="N361" t="s">
        <v>21</v>
      </c>
      <c r="O361" t="s">
        <v>21</v>
      </c>
      <c r="P361" t="s">
        <v>21</v>
      </c>
    </row>
    <row r="362" spans="3:16" x14ac:dyDescent="0.35">
      <c r="C362" t="s">
        <v>595</v>
      </c>
      <c r="D362" t="s">
        <v>598</v>
      </c>
      <c r="E362" t="s">
        <v>15</v>
      </c>
      <c r="F362" t="s">
        <v>16</v>
      </c>
      <c r="G362" t="s">
        <v>17</v>
      </c>
      <c r="H362" t="s">
        <v>18</v>
      </c>
      <c r="I362" t="s">
        <v>19</v>
      </c>
      <c r="J362" s="15">
        <v>0.44</v>
      </c>
      <c r="K362" t="s">
        <v>21</v>
      </c>
      <c r="L362" t="s">
        <v>22</v>
      </c>
      <c r="M362" t="s">
        <v>21</v>
      </c>
      <c r="N362" t="s">
        <v>21</v>
      </c>
      <c r="O362" t="s">
        <v>21</v>
      </c>
      <c r="P362" t="s">
        <v>21</v>
      </c>
    </row>
    <row r="363" spans="3:16" x14ac:dyDescent="0.35">
      <c r="C363" t="s">
        <v>599</v>
      </c>
      <c r="D363" t="s">
        <v>600</v>
      </c>
      <c r="E363" t="s">
        <v>15</v>
      </c>
      <c r="F363" t="s">
        <v>117</v>
      </c>
      <c r="G363" t="s">
        <v>36</v>
      </c>
      <c r="H363" t="s">
        <v>18</v>
      </c>
      <c r="I363" t="s">
        <v>27</v>
      </c>
      <c r="J363" s="15">
        <v>4.03</v>
      </c>
      <c r="K363" t="s">
        <v>118</v>
      </c>
      <c r="L363" t="s">
        <v>119</v>
      </c>
      <c r="M363" t="s">
        <v>21</v>
      </c>
      <c r="N363" t="s">
        <v>21</v>
      </c>
      <c r="O363" t="s">
        <v>21</v>
      </c>
      <c r="P363" t="s">
        <v>21</v>
      </c>
    </row>
    <row r="364" spans="3:16" x14ac:dyDescent="0.35">
      <c r="C364" t="s">
        <v>601</v>
      </c>
      <c r="D364" t="s">
        <v>602</v>
      </c>
      <c r="E364" t="s">
        <v>15</v>
      </c>
      <c r="F364" t="s">
        <v>16</v>
      </c>
      <c r="G364" t="s">
        <v>17</v>
      </c>
      <c r="H364" t="s">
        <v>18</v>
      </c>
      <c r="I364" t="s">
        <v>308</v>
      </c>
      <c r="J364" s="15">
        <v>0.44</v>
      </c>
      <c r="K364" t="s">
        <v>21</v>
      </c>
      <c r="L364" t="s">
        <v>22</v>
      </c>
      <c r="M364" t="s">
        <v>21</v>
      </c>
      <c r="N364" t="s">
        <v>21</v>
      </c>
      <c r="O364" t="s">
        <v>21</v>
      </c>
      <c r="P364" t="s">
        <v>21</v>
      </c>
    </row>
    <row r="365" spans="3:16" x14ac:dyDescent="0.35">
      <c r="C365" t="s">
        <v>586</v>
      </c>
      <c r="D365" t="s">
        <v>603</v>
      </c>
      <c r="E365" t="s">
        <v>15</v>
      </c>
      <c r="F365" t="s">
        <v>74</v>
      </c>
      <c r="G365" t="s">
        <v>36</v>
      </c>
      <c r="H365" t="s">
        <v>18</v>
      </c>
      <c r="I365" t="s">
        <v>115</v>
      </c>
      <c r="J365" s="15">
        <v>7.89</v>
      </c>
      <c r="K365" t="s">
        <v>75</v>
      </c>
      <c r="L365" t="s">
        <v>76</v>
      </c>
      <c r="M365" t="s">
        <v>21</v>
      </c>
      <c r="N365" t="s">
        <v>21</v>
      </c>
      <c r="O365" t="s">
        <v>21</v>
      </c>
      <c r="P365" t="s">
        <v>21</v>
      </c>
    </row>
    <row r="366" spans="3:16" x14ac:dyDescent="0.35">
      <c r="C366" t="s">
        <v>604</v>
      </c>
      <c r="D366" t="s">
        <v>605</v>
      </c>
      <c r="E366" t="s">
        <v>15</v>
      </c>
      <c r="F366" t="s">
        <v>16</v>
      </c>
      <c r="G366" t="s">
        <v>17</v>
      </c>
      <c r="H366" t="s">
        <v>18</v>
      </c>
      <c r="I366" t="s">
        <v>19</v>
      </c>
      <c r="J366" s="15">
        <v>0.44</v>
      </c>
      <c r="K366" t="s">
        <v>21</v>
      </c>
      <c r="L366" t="s">
        <v>22</v>
      </c>
      <c r="M366" t="s">
        <v>21</v>
      </c>
      <c r="N366" t="s">
        <v>82</v>
      </c>
      <c r="O366" t="s">
        <v>21</v>
      </c>
      <c r="P366" t="s">
        <v>44</v>
      </c>
    </row>
    <row r="367" spans="3:16" x14ac:dyDescent="0.35">
      <c r="C367" t="s">
        <v>604</v>
      </c>
      <c r="D367" t="s">
        <v>606</v>
      </c>
      <c r="E367" t="s">
        <v>15</v>
      </c>
      <c r="F367" t="s">
        <v>16</v>
      </c>
      <c r="G367" t="s">
        <v>17</v>
      </c>
      <c r="H367" t="s">
        <v>18</v>
      </c>
      <c r="I367" t="s">
        <v>19</v>
      </c>
      <c r="J367" s="15">
        <v>0.44</v>
      </c>
      <c r="K367" t="s">
        <v>21</v>
      </c>
      <c r="L367" t="s">
        <v>22</v>
      </c>
      <c r="M367" t="s">
        <v>21</v>
      </c>
      <c r="N367" t="s">
        <v>21</v>
      </c>
      <c r="O367" t="s">
        <v>21</v>
      </c>
      <c r="P367" t="s">
        <v>21</v>
      </c>
    </row>
    <row r="368" spans="3:16" x14ac:dyDescent="0.35">
      <c r="C368" t="s">
        <v>604</v>
      </c>
      <c r="D368" t="s">
        <v>607</v>
      </c>
      <c r="E368" t="s">
        <v>15</v>
      </c>
      <c r="F368" t="s">
        <v>16</v>
      </c>
      <c r="G368" t="s">
        <v>17</v>
      </c>
      <c r="H368" t="s">
        <v>18</v>
      </c>
      <c r="I368" t="s">
        <v>19</v>
      </c>
      <c r="J368" s="15">
        <v>0.44</v>
      </c>
      <c r="K368" t="s">
        <v>21</v>
      </c>
      <c r="L368" t="s">
        <v>22</v>
      </c>
      <c r="M368" t="s">
        <v>21</v>
      </c>
      <c r="N368" t="s">
        <v>21</v>
      </c>
      <c r="O368" t="s">
        <v>21</v>
      </c>
      <c r="P368" t="s">
        <v>21</v>
      </c>
    </row>
    <row r="369" spans="3:16" x14ac:dyDescent="0.35">
      <c r="C369" t="s">
        <v>113</v>
      </c>
      <c r="D369" t="s">
        <v>113</v>
      </c>
      <c r="E369" t="s">
        <v>15</v>
      </c>
      <c r="F369" t="s">
        <v>16</v>
      </c>
      <c r="G369" t="s">
        <v>17</v>
      </c>
      <c r="H369" t="s">
        <v>18</v>
      </c>
      <c r="I369" t="s">
        <v>19</v>
      </c>
      <c r="J369" s="15">
        <v>0.44</v>
      </c>
      <c r="K369" t="s">
        <v>21</v>
      </c>
      <c r="L369" t="s">
        <v>22</v>
      </c>
      <c r="M369" t="s">
        <v>21</v>
      </c>
      <c r="N369" t="s">
        <v>21</v>
      </c>
      <c r="O369" t="s">
        <v>21</v>
      </c>
      <c r="P369" t="s">
        <v>21</v>
      </c>
    </row>
    <row r="370" spans="3:16" x14ac:dyDescent="0.35">
      <c r="C370" t="s">
        <v>113</v>
      </c>
      <c r="D370" t="s">
        <v>608</v>
      </c>
      <c r="E370" t="s">
        <v>15</v>
      </c>
      <c r="F370" t="s">
        <v>16</v>
      </c>
      <c r="G370" t="s">
        <v>17</v>
      </c>
      <c r="H370" t="s">
        <v>18</v>
      </c>
      <c r="I370" t="s">
        <v>19</v>
      </c>
      <c r="J370" s="15">
        <v>0.44</v>
      </c>
      <c r="K370" t="s">
        <v>21</v>
      </c>
      <c r="L370" t="s">
        <v>22</v>
      </c>
      <c r="M370" t="s">
        <v>21</v>
      </c>
      <c r="N370" t="s">
        <v>21</v>
      </c>
      <c r="O370" t="s">
        <v>21</v>
      </c>
      <c r="P370" t="s">
        <v>21</v>
      </c>
    </row>
    <row r="371" spans="3:16" x14ac:dyDescent="0.35">
      <c r="C371" t="s">
        <v>609</v>
      </c>
      <c r="D371" t="s">
        <v>609</v>
      </c>
      <c r="E371" t="s">
        <v>15</v>
      </c>
      <c r="F371" t="s">
        <v>16</v>
      </c>
      <c r="G371" t="s">
        <v>17</v>
      </c>
      <c r="H371" t="s">
        <v>18</v>
      </c>
      <c r="I371" t="s">
        <v>19</v>
      </c>
      <c r="J371" s="15">
        <v>0.44</v>
      </c>
      <c r="K371" t="s">
        <v>21</v>
      </c>
      <c r="L371" t="s">
        <v>22</v>
      </c>
      <c r="M371" t="s">
        <v>209</v>
      </c>
      <c r="N371" t="s">
        <v>21</v>
      </c>
      <c r="O371" t="s">
        <v>89</v>
      </c>
      <c r="P371" t="s">
        <v>21</v>
      </c>
    </row>
    <row r="372" spans="3:16" x14ac:dyDescent="0.35">
      <c r="C372" t="s">
        <v>609</v>
      </c>
      <c r="D372" t="s">
        <v>610</v>
      </c>
      <c r="E372" t="s">
        <v>15</v>
      </c>
      <c r="F372" t="s">
        <v>16</v>
      </c>
      <c r="G372" t="s">
        <v>17</v>
      </c>
      <c r="H372" t="s">
        <v>18</v>
      </c>
      <c r="I372" t="s">
        <v>19</v>
      </c>
      <c r="J372" s="15">
        <v>0.44</v>
      </c>
      <c r="K372" t="s">
        <v>21</v>
      </c>
      <c r="L372" t="s">
        <v>22</v>
      </c>
      <c r="M372" t="s">
        <v>21</v>
      </c>
      <c r="N372" t="s">
        <v>21</v>
      </c>
      <c r="O372" t="s">
        <v>21</v>
      </c>
      <c r="P372" t="s">
        <v>21</v>
      </c>
    </row>
    <row r="373" spans="3:16" x14ac:dyDescent="0.35">
      <c r="C373" t="s">
        <v>198</v>
      </c>
      <c r="D373" t="s">
        <v>611</v>
      </c>
      <c r="E373" t="s">
        <v>15</v>
      </c>
      <c r="F373" t="s">
        <v>74</v>
      </c>
      <c r="G373" t="s">
        <v>36</v>
      </c>
      <c r="H373" t="s">
        <v>18</v>
      </c>
      <c r="I373" t="s">
        <v>115</v>
      </c>
      <c r="J373" s="15">
        <v>7.89</v>
      </c>
      <c r="K373" t="s">
        <v>75</v>
      </c>
      <c r="L373" t="s">
        <v>76</v>
      </c>
      <c r="M373" t="s">
        <v>21</v>
      </c>
      <c r="N373" t="s">
        <v>21</v>
      </c>
      <c r="O373" t="s">
        <v>21</v>
      </c>
      <c r="P373" t="s">
        <v>21</v>
      </c>
    </row>
    <row r="374" spans="3:16" x14ac:dyDescent="0.35">
      <c r="C374" t="s">
        <v>198</v>
      </c>
      <c r="D374" t="s">
        <v>612</v>
      </c>
      <c r="E374" t="s">
        <v>15</v>
      </c>
      <c r="F374" t="s">
        <v>117</v>
      </c>
      <c r="G374" t="s">
        <v>36</v>
      </c>
      <c r="H374" t="s">
        <v>18</v>
      </c>
      <c r="I374" t="s">
        <v>115</v>
      </c>
      <c r="J374" s="15">
        <v>4.03</v>
      </c>
      <c r="K374" t="s">
        <v>545</v>
      </c>
      <c r="L374" t="s">
        <v>119</v>
      </c>
      <c r="M374" t="s">
        <v>21</v>
      </c>
      <c r="N374" t="s">
        <v>21</v>
      </c>
      <c r="O374" t="s">
        <v>21</v>
      </c>
      <c r="P374" t="s">
        <v>21</v>
      </c>
    </row>
    <row r="375" spans="3:16" x14ac:dyDescent="0.35">
      <c r="C375" t="s">
        <v>218</v>
      </c>
      <c r="D375" t="s">
        <v>218</v>
      </c>
      <c r="E375" t="s">
        <v>15</v>
      </c>
      <c r="F375" t="s">
        <v>16</v>
      </c>
      <c r="G375" t="s">
        <v>17</v>
      </c>
      <c r="H375" t="s">
        <v>18</v>
      </c>
      <c r="I375" t="s">
        <v>308</v>
      </c>
      <c r="J375" s="15">
        <v>0.44</v>
      </c>
      <c r="K375" t="s">
        <v>21</v>
      </c>
      <c r="L375" t="s">
        <v>22</v>
      </c>
      <c r="M375" t="s">
        <v>21</v>
      </c>
      <c r="N375" t="s">
        <v>21</v>
      </c>
      <c r="O375" t="s">
        <v>21</v>
      </c>
      <c r="P375" t="s">
        <v>21</v>
      </c>
    </row>
    <row r="376" spans="3:16" x14ac:dyDescent="0.35">
      <c r="C376" t="s">
        <v>613</v>
      </c>
      <c r="D376" t="s">
        <v>613</v>
      </c>
      <c r="E376" t="s">
        <v>15</v>
      </c>
      <c r="F376" t="s">
        <v>16</v>
      </c>
      <c r="G376" t="s">
        <v>17</v>
      </c>
      <c r="H376" t="s">
        <v>18</v>
      </c>
      <c r="I376" t="s">
        <v>19</v>
      </c>
      <c r="J376" s="15">
        <v>0.44</v>
      </c>
      <c r="K376" t="s">
        <v>21</v>
      </c>
      <c r="L376" t="s">
        <v>22</v>
      </c>
      <c r="M376" t="s">
        <v>21</v>
      </c>
      <c r="N376" t="s">
        <v>313</v>
      </c>
      <c r="O376" t="s">
        <v>21</v>
      </c>
      <c r="P376" t="s">
        <v>83</v>
      </c>
    </row>
    <row r="377" spans="3:16" x14ac:dyDescent="0.35">
      <c r="C377" t="s">
        <v>614</v>
      </c>
      <c r="D377" t="s">
        <v>615</v>
      </c>
      <c r="E377" t="s">
        <v>15</v>
      </c>
      <c r="F377" t="s">
        <v>74</v>
      </c>
      <c r="G377" t="s">
        <v>36</v>
      </c>
      <c r="H377" t="s">
        <v>18</v>
      </c>
      <c r="I377" t="s">
        <v>115</v>
      </c>
      <c r="J377" s="15">
        <v>7.89</v>
      </c>
      <c r="K377" t="s">
        <v>75</v>
      </c>
      <c r="L377" t="s">
        <v>76</v>
      </c>
      <c r="M377" t="s">
        <v>21</v>
      </c>
      <c r="N377" t="s">
        <v>21</v>
      </c>
      <c r="O377" t="s">
        <v>21</v>
      </c>
      <c r="P377" t="s">
        <v>21</v>
      </c>
    </row>
    <row r="378" spans="3:16" x14ac:dyDescent="0.35">
      <c r="C378" t="s">
        <v>616</v>
      </c>
      <c r="D378" t="s">
        <v>617</v>
      </c>
      <c r="E378" t="s">
        <v>15</v>
      </c>
      <c r="F378" t="s">
        <v>25</v>
      </c>
      <c r="G378" t="s">
        <v>26</v>
      </c>
      <c r="H378" t="s">
        <v>18</v>
      </c>
      <c r="I378" t="s">
        <v>27</v>
      </c>
      <c r="J378" s="15">
        <v>46.31</v>
      </c>
      <c r="K378" t="s">
        <v>75</v>
      </c>
      <c r="L378" t="s">
        <v>29</v>
      </c>
      <c r="M378" t="s">
        <v>21</v>
      </c>
      <c r="N378" t="s">
        <v>618</v>
      </c>
      <c r="O378" t="s">
        <v>21</v>
      </c>
      <c r="P378" t="s">
        <v>619</v>
      </c>
    </row>
    <row r="379" spans="3:16" x14ac:dyDescent="0.35">
      <c r="C379" t="s">
        <v>620</v>
      </c>
      <c r="D379" t="s">
        <v>621</v>
      </c>
      <c r="E379" t="s">
        <v>15</v>
      </c>
      <c r="F379" t="s">
        <v>16</v>
      </c>
      <c r="G379" t="s">
        <v>17</v>
      </c>
      <c r="H379" t="s">
        <v>18</v>
      </c>
      <c r="I379" t="s">
        <v>19</v>
      </c>
      <c r="J379" s="15">
        <v>0.44</v>
      </c>
      <c r="K379" t="s">
        <v>21</v>
      </c>
      <c r="L379" t="s">
        <v>22</v>
      </c>
      <c r="M379" t="s">
        <v>21</v>
      </c>
      <c r="N379" t="s">
        <v>351</v>
      </c>
      <c r="O379" t="s">
        <v>21</v>
      </c>
      <c r="P379" t="s">
        <v>89</v>
      </c>
    </row>
    <row r="380" spans="3:16" x14ac:dyDescent="0.35">
      <c r="C380" t="s">
        <v>620</v>
      </c>
      <c r="D380" t="s">
        <v>622</v>
      </c>
      <c r="E380" t="s">
        <v>15</v>
      </c>
      <c r="F380" t="s">
        <v>16</v>
      </c>
      <c r="G380" t="s">
        <v>17</v>
      </c>
      <c r="H380" t="s">
        <v>18</v>
      </c>
      <c r="I380" t="s">
        <v>19</v>
      </c>
      <c r="J380" s="15">
        <v>0.44</v>
      </c>
      <c r="K380" t="s">
        <v>21</v>
      </c>
      <c r="L380" t="s">
        <v>22</v>
      </c>
      <c r="M380" t="s">
        <v>21</v>
      </c>
      <c r="N380" t="s">
        <v>21</v>
      </c>
      <c r="O380" t="s">
        <v>21</v>
      </c>
      <c r="P380" t="s">
        <v>21</v>
      </c>
    </row>
    <row r="381" spans="3:16" x14ac:dyDescent="0.35">
      <c r="C381" t="s">
        <v>620</v>
      </c>
      <c r="D381" t="s">
        <v>623</v>
      </c>
      <c r="E381" t="s">
        <v>15</v>
      </c>
      <c r="F381" t="s">
        <v>16</v>
      </c>
      <c r="G381" t="s">
        <v>17</v>
      </c>
      <c r="H381" t="s">
        <v>18</v>
      </c>
      <c r="I381" t="s">
        <v>19</v>
      </c>
      <c r="J381" s="15">
        <v>0.44</v>
      </c>
      <c r="K381" t="s">
        <v>21</v>
      </c>
      <c r="L381" t="s">
        <v>22</v>
      </c>
      <c r="M381" t="s">
        <v>21</v>
      </c>
      <c r="N381" t="s">
        <v>21</v>
      </c>
      <c r="O381" t="s">
        <v>21</v>
      </c>
      <c r="P381" t="s">
        <v>21</v>
      </c>
    </row>
    <row r="382" spans="3:16" x14ac:dyDescent="0.35">
      <c r="C382" t="s">
        <v>624</v>
      </c>
      <c r="D382" t="s">
        <v>625</v>
      </c>
      <c r="E382" t="s">
        <v>15</v>
      </c>
      <c r="F382" t="s">
        <v>74</v>
      </c>
      <c r="G382" t="s">
        <v>36</v>
      </c>
      <c r="H382" t="s">
        <v>18</v>
      </c>
      <c r="I382" t="s">
        <v>27</v>
      </c>
      <c r="J382" s="15">
        <v>7.89</v>
      </c>
      <c r="K382" t="s">
        <v>109</v>
      </c>
      <c r="L382" t="s">
        <v>76</v>
      </c>
      <c r="M382" t="s">
        <v>21</v>
      </c>
      <c r="N382" t="s">
        <v>21</v>
      </c>
      <c r="O382" t="s">
        <v>21</v>
      </c>
      <c r="P382" t="s">
        <v>21</v>
      </c>
    </row>
    <row r="383" spans="3:16" x14ac:dyDescent="0.35">
      <c r="C383" t="s">
        <v>624</v>
      </c>
      <c r="D383" t="s">
        <v>624</v>
      </c>
      <c r="E383" t="s">
        <v>15</v>
      </c>
      <c r="F383" t="s">
        <v>206</v>
      </c>
      <c r="G383" t="s">
        <v>36</v>
      </c>
      <c r="H383" t="s">
        <v>18</v>
      </c>
      <c r="I383" t="s">
        <v>27</v>
      </c>
      <c r="J383" s="15">
        <v>192.1</v>
      </c>
      <c r="K383" t="s">
        <v>626</v>
      </c>
      <c r="L383" t="s">
        <v>208</v>
      </c>
      <c r="M383" t="s">
        <v>63</v>
      </c>
      <c r="N383" t="s">
        <v>21</v>
      </c>
      <c r="O383" t="s">
        <v>89</v>
      </c>
      <c r="P383" t="s">
        <v>21</v>
      </c>
    </row>
    <row r="384" spans="3:16" x14ac:dyDescent="0.35">
      <c r="C384" t="s">
        <v>624</v>
      </c>
      <c r="D384" t="s">
        <v>627</v>
      </c>
      <c r="E384" t="s">
        <v>15</v>
      </c>
      <c r="F384" t="s">
        <v>206</v>
      </c>
      <c r="G384" t="s">
        <v>36</v>
      </c>
      <c r="H384" t="s">
        <v>18</v>
      </c>
      <c r="I384" t="s">
        <v>27</v>
      </c>
      <c r="J384" s="15">
        <v>192.1</v>
      </c>
      <c r="K384" t="s">
        <v>628</v>
      </c>
      <c r="L384" t="s">
        <v>208</v>
      </c>
      <c r="M384" t="s">
        <v>21</v>
      </c>
      <c r="N384" t="s">
        <v>21</v>
      </c>
      <c r="O384" t="s">
        <v>21</v>
      </c>
      <c r="P384" t="s">
        <v>21</v>
      </c>
    </row>
    <row r="385" spans="3:16" x14ac:dyDescent="0.35">
      <c r="C385" t="s">
        <v>624</v>
      </c>
      <c r="D385" t="s">
        <v>629</v>
      </c>
      <c r="E385" t="s">
        <v>15</v>
      </c>
      <c r="F385" t="s">
        <v>170</v>
      </c>
      <c r="G385" t="s">
        <v>36</v>
      </c>
      <c r="H385" t="s">
        <v>18</v>
      </c>
      <c r="I385" t="s">
        <v>27</v>
      </c>
      <c r="J385" s="15">
        <v>29.16</v>
      </c>
      <c r="K385" t="s">
        <v>630</v>
      </c>
      <c r="L385" t="s">
        <v>172</v>
      </c>
      <c r="M385" t="s">
        <v>21</v>
      </c>
      <c r="N385" t="s">
        <v>21</v>
      </c>
      <c r="O385" t="s">
        <v>21</v>
      </c>
      <c r="P385" t="s">
        <v>21</v>
      </c>
    </row>
    <row r="386" spans="3:16" x14ac:dyDescent="0.35">
      <c r="C386" t="s">
        <v>624</v>
      </c>
      <c r="D386" t="s">
        <v>631</v>
      </c>
      <c r="E386" t="s">
        <v>15</v>
      </c>
      <c r="F386" t="s">
        <v>35</v>
      </c>
      <c r="G386" t="s">
        <v>36</v>
      </c>
      <c r="H386" t="s">
        <v>18</v>
      </c>
      <c r="I386" t="s">
        <v>27</v>
      </c>
      <c r="J386" s="15">
        <v>54.89</v>
      </c>
      <c r="K386" t="s">
        <v>37</v>
      </c>
      <c r="L386" t="s">
        <v>38</v>
      </c>
      <c r="M386" t="s">
        <v>21</v>
      </c>
      <c r="N386" t="s">
        <v>21</v>
      </c>
      <c r="O386" t="s">
        <v>21</v>
      </c>
      <c r="P386" t="s">
        <v>21</v>
      </c>
    </row>
    <row r="387" spans="3:16" x14ac:dyDescent="0.35">
      <c r="C387" t="s">
        <v>632</v>
      </c>
      <c r="D387" t="s">
        <v>633</v>
      </c>
      <c r="E387" t="s">
        <v>15</v>
      </c>
      <c r="F387" t="s">
        <v>117</v>
      </c>
      <c r="G387" t="s">
        <v>36</v>
      </c>
      <c r="H387" t="s">
        <v>18</v>
      </c>
      <c r="I387" t="s">
        <v>27</v>
      </c>
      <c r="J387" s="15">
        <v>4.03</v>
      </c>
      <c r="K387" t="s">
        <v>134</v>
      </c>
      <c r="L387" t="s">
        <v>119</v>
      </c>
      <c r="M387" t="s">
        <v>21</v>
      </c>
      <c r="N387" t="s">
        <v>21</v>
      </c>
      <c r="O387" t="s">
        <v>21</v>
      </c>
      <c r="P387" t="s">
        <v>21</v>
      </c>
    </row>
    <row r="388" spans="3:16" x14ac:dyDescent="0.35">
      <c r="C388" t="s">
        <v>634</v>
      </c>
      <c r="D388" t="s">
        <v>634</v>
      </c>
      <c r="E388" t="s">
        <v>15</v>
      </c>
      <c r="F388" t="s">
        <v>170</v>
      </c>
      <c r="G388" t="s">
        <v>36</v>
      </c>
      <c r="H388" t="s">
        <v>18</v>
      </c>
      <c r="I388" t="s">
        <v>27</v>
      </c>
      <c r="J388" s="15">
        <v>29.16</v>
      </c>
      <c r="K388" t="s">
        <v>259</v>
      </c>
      <c r="L388" t="s">
        <v>172</v>
      </c>
      <c r="M388" t="s">
        <v>21</v>
      </c>
      <c r="N388" t="s">
        <v>21</v>
      </c>
      <c r="O388" t="s">
        <v>21</v>
      </c>
      <c r="P388" t="s">
        <v>21</v>
      </c>
    </row>
    <row r="389" spans="3:16" x14ac:dyDescent="0.35">
      <c r="C389" t="s">
        <v>634</v>
      </c>
      <c r="D389" t="s">
        <v>635</v>
      </c>
      <c r="E389" t="s">
        <v>15</v>
      </c>
      <c r="F389" t="s">
        <v>74</v>
      </c>
      <c r="G389" t="s">
        <v>36</v>
      </c>
      <c r="H389" t="s">
        <v>18</v>
      </c>
      <c r="I389" t="s">
        <v>27</v>
      </c>
      <c r="J389" s="15">
        <v>7.89</v>
      </c>
      <c r="K389" t="s">
        <v>636</v>
      </c>
      <c r="L389" t="s">
        <v>76</v>
      </c>
      <c r="M389" t="s">
        <v>21</v>
      </c>
      <c r="N389" t="s">
        <v>21</v>
      </c>
      <c r="O389" t="s">
        <v>21</v>
      </c>
      <c r="P389" t="s">
        <v>21</v>
      </c>
    </row>
    <row r="390" spans="3:16" x14ac:dyDescent="0.35">
      <c r="C390" t="s">
        <v>634</v>
      </c>
      <c r="D390" t="s">
        <v>637</v>
      </c>
      <c r="E390" t="s">
        <v>15</v>
      </c>
      <c r="F390" t="s">
        <v>74</v>
      </c>
      <c r="G390" t="s">
        <v>36</v>
      </c>
      <c r="H390" t="s">
        <v>18</v>
      </c>
      <c r="I390" t="s">
        <v>27</v>
      </c>
      <c r="J390" s="15">
        <v>7.89</v>
      </c>
      <c r="K390" t="s">
        <v>636</v>
      </c>
      <c r="L390" t="s">
        <v>76</v>
      </c>
      <c r="M390" t="s">
        <v>21</v>
      </c>
      <c r="N390" t="s">
        <v>21</v>
      </c>
      <c r="O390" t="s">
        <v>21</v>
      </c>
      <c r="P390" t="s">
        <v>21</v>
      </c>
    </row>
    <row r="391" spans="3:16" x14ac:dyDescent="0.35">
      <c r="C391" t="s">
        <v>638</v>
      </c>
      <c r="D391" t="s">
        <v>638</v>
      </c>
      <c r="E391" t="s">
        <v>15</v>
      </c>
      <c r="F391" t="s">
        <v>16</v>
      </c>
      <c r="G391" t="s">
        <v>17</v>
      </c>
      <c r="H391" t="s">
        <v>18</v>
      </c>
      <c r="I391" t="s">
        <v>308</v>
      </c>
      <c r="J391" s="15">
        <v>0.44</v>
      </c>
      <c r="K391" t="s">
        <v>21</v>
      </c>
      <c r="L391" t="s">
        <v>22</v>
      </c>
      <c r="M391" t="s">
        <v>21</v>
      </c>
      <c r="N391" t="s">
        <v>21</v>
      </c>
      <c r="O391" t="s">
        <v>21</v>
      </c>
      <c r="P391" t="s">
        <v>21</v>
      </c>
    </row>
    <row r="392" spans="3:16" x14ac:dyDescent="0.35">
      <c r="C392" t="s">
        <v>639</v>
      </c>
      <c r="D392" t="s">
        <v>639</v>
      </c>
      <c r="E392" t="s">
        <v>15</v>
      </c>
      <c r="F392" t="s">
        <v>16</v>
      </c>
      <c r="G392" t="s">
        <v>17</v>
      </c>
      <c r="H392" t="s">
        <v>18</v>
      </c>
      <c r="I392" t="s">
        <v>19</v>
      </c>
      <c r="J392" s="15">
        <v>0.44</v>
      </c>
      <c r="K392" t="s">
        <v>21</v>
      </c>
      <c r="L392" t="s">
        <v>22</v>
      </c>
      <c r="M392" t="s">
        <v>21</v>
      </c>
      <c r="N392" t="s">
        <v>21</v>
      </c>
      <c r="O392" t="s">
        <v>21</v>
      </c>
      <c r="P392" t="s">
        <v>21</v>
      </c>
    </row>
    <row r="393" spans="3:16" x14ac:dyDescent="0.35">
      <c r="C393" t="s">
        <v>639</v>
      </c>
      <c r="D393" t="s">
        <v>640</v>
      </c>
      <c r="E393" t="s">
        <v>15</v>
      </c>
      <c r="F393" t="s">
        <v>16</v>
      </c>
      <c r="G393" t="s">
        <v>17</v>
      </c>
      <c r="H393" t="s">
        <v>18</v>
      </c>
      <c r="I393" t="s">
        <v>19</v>
      </c>
      <c r="J393" s="15">
        <v>0.44</v>
      </c>
      <c r="K393" t="s">
        <v>21</v>
      </c>
      <c r="L393" t="s">
        <v>22</v>
      </c>
      <c r="M393" t="s">
        <v>21</v>
      </c>
      <c r="N393" t="s">
        <v>21</v>
      </c>
      <c r="O393" t="s">
        <v>21</v>
      </c>
      <c r="P393" t="s">
        <v>21</v>
      </c>
    </row>
    <row r="394" spans="3:16" x14ac:dyDescent="0.35">
      <c r="C394" t="s">
        <v>641</v>
      </c>
      <c r="D394" t="s">
        <v>642</v>
      </c>
      <c r="E394" t="s">
        <v>15</v>
      </c>
      <c r="F394" t="s">
        <v>40</v>
      </c>
      <c r="G394" t="s">
        <v>36</v>
      </c>
      <c r="H394" t="s">
        <v>18</v>
      </c>
      <c r="I394" t="s">
        <v>27</v>
      </c>
      <c r="J394" s="15">
        <v>15.18</v>
      </c>
      <c r="K394" t="s">
        <v>235</v>
      </c>
      <c r="L394" t="s">
        <v>29</v>
      </c>
      <c r="M394" t="s">
        <v>643</v>
      </c>
      <c r="N394" t="s">
        <v>209</v>
      </c>
      <c r="O394" t="s">
        <v>644</v>
      </c>
      <c r="P394" t="s">
        <v>89</v>
      </c>
    </row>
    <row r="395" spans="3:16" x14ac:dyDescent="0.35">
      <c r="C395" t="s">
        <v>556</v>
      </c>
      <c r="D395" t="s">
        <v>556</v>
      </c>
      <c r="E395" t="s">
        <v>15</v>
      </c>
      <c r="F395" t="s">
        <v>16</v>
      </c>
      <c r="G395" t="s">
        <v>17</v>
      </c>
      <c r="H395" t="s">
        <v>18</v>
      </c>
      <c r="I395" t="s">
        <v>19</v>
      </c>
      <c r="J395" s="15">
        <v>0.44</v>
      </c>
      <c r="K395" t="s">
        <v>21</v>
      </c>
      <c r="L395" t="s">
        <v>22</v>
      </c>
      <c r="M395" t="s">
        <v>21</v>
      </c>
      <c r="N395" t="s">
        <v>21</v>
      </c>
      <c r="O395" t="s">
        <v>21</v>
      </c>
      <c r="P395" t="s">
        <v>21</v>
      </c>
    </row>
    <row r="396" spans="3:16" x14ac:dyDescent="0.35">
      <c r="C396" t="s">
        <v>645</v>
      </c>
      <c r="D396" t="s">
        <v>645</v>
      </c>
      <c r="E396" t="s">
        <v>15</v>
      </c>
      <c r="F396" t="s">
        <v>16</v>
      </c>
      <c r="G396" t="s">
        <v>17</v>
      </c>
      <c r="H396" t="s">
        <v>18</v>
      </c>
      <c r="I396" t="s">
        <v>19</v>
      </c>
      <c r="J396" s="15">
        <v>0.44</v>
      </c>
      <c r="K396" t="s">
        <v>21</v>
      </c>
      <c r="L396" t="s">
        <v>22</v>
      </c>
      <c r="M396" t="s">
        <v>21</v>
      </c>
      <c r="N396" t="s">
        <v>21</v>
      </c>
      <c r="O396" t="s">
        <v>21</v>
      </c>
      <c r="P396" t="s">
        <v>21</v>
      </c>
    </row>
    <row r="397" spans="3:16" x14ac:dyDescent="0.35">
      <c r="C397" t="s">
        <v>646</v>
      </c>
      <c r="D397" t="s">
        <v>647</v>
      </c>
      <c r="E397" t="s">
        <v>15</v>
      </c>
      <c r="F397" t="s">
        <v>16</v>
      </c>
      <c r="G397" t="s">
        <v>17</v>
      </c>
      <c r="H397" t="s">
        <v>18</v>
      </c>
      <c r="I397" t="s">
        <v>19</v>
      </c>
      <c r="J397" s="15">
        <v>0.44</v>
      </c>
      <c r="K397" t="s">
        <v>21</v>
      </c>
      <c r="L397" t="s">
        <v>22</v>
      </c>
      <c r="M397" t="s">
        <v>21</v>
      </c>
      <c r="N397" t="s">
        <v>21</v>
      </c>
      <c r="O397" t="s">
        <v>21</v>
      </c>
      <c r="P397" t="s">
        <v>21</v>
      </c>
    </row>
    <row r="398" spans="3:16" x14ac:dyDescent="0.35">
      <c r="C398" t="s">
        <v>646</v>
      </c>
      <c r="D398" t="s">
        <v>648</v>
      </c>
      <c r="E398" t="s">
        <v>15</v>
      </c>
      <c r="F398" t="s">
        <v>16</v>
      </c>
      <c r="G398" t="s">
        <v>17</v>
      </c>
      <c r="H398" t="s">
        <v>18</v>
      </c>
      <c r="I398" t="s">
        <v>19</v>
      </c>
      <c r="J398" s="15">
        <v>0.44</v>
      </c>
      <c r="K398" t="s">
        <v>21</v>
      </c>
      <c r="L398" t="s">
        <v>22</v>
      </c>
      <c r="M398" t="s">
        <v>445</v>
      </c>
      <c r="N398" t="s">
        <v>106</v>
      </c>
      <c r="O398" t="s">
        <v>89</v>
      </c>
      <c r="P398" t="s">
        <v>33</v>
      </c>
    </row>
    <row r="399" spans="3:16" x14ac:dyDescent="0.35">
      <c r="C399" t="s">
        <v>646</v>
      </c>
      <c r="D399" t="s">
        <v>649</v>
      </c>
      <c r="E399" t="s">
        <v>15</v>
      </c>
      <c r="F399" t="s">
        <v>16</v>
      </c>
      <c r="G399" t="s">
        <v>17</v>
      </c>
      <c r="H399" t="s">
        <v>18</v>
      </c>
      <c r="I399" t="s">
        <v>19</v>
      </c>
      <c r="J399" s="15">
        <v>0.44</v>
      </c>
      <c r="K399" t="s">
        <v>21</v>
      </c>
      <c r="L399" t="s">
        <v>22</v>
      </c>
      <c r="M399" t="s">
        <v>21</v>
      </c>
      <c r="N399" t="s">
        <v>102</v>
      </c>
      <c r="O399" t="s">
        <v>21</v>
      </c>
      <c r="P399" t="s">
        <v>68</v>
      </c>
    </row>
    <row r="400" spans="3:16" x14ac:dyDescent="0.35">
      <c r="C400" t="s">
        <v>646</v>
      </c>
      <c r="D400" t="s">
        <v>650</v>
      </c>
      <c r="E400" t="s">
        <v>15</v>
      </c>
      <c r="F400" t="s">
        <v>16</v>
      </c>
      <c r="G400" t="s">
        <v>17</v>
      </c>
      <c r="H400" t="s">
        <v>18</v>
      </c>
      <c r="I400" t="s">
        <v>19</v>
      </c>
      <c r="J400" s="15">
        <v>0.44</v>
      </c>
      <c r="K400" t="s">
        <v>21</v>
      </c>
      <c r="L400" t="s">
        <v>22</v>
      </c>
      <c r="M400" t="s">
        <v>21</v>
      </c>
      <c r="N400" t="s">
        <v>21</v>
      </c>
      <c r="O400" t="s">
        <v>21</v>
      </c>
      <c r="P400" t="s">
        <v>21</v>
      </c>
    </row>
    <row r="401" spans="3:16" x14ac:dyDescent="0.35">
      <c r="C401" t="s">
        <v>651</v>
      </c>
      <c r="D401" t="s">
        <v>651</v>
      </c>
      <c r="E401" t="s">
        <v>15</v>
      </c>
      <c r="F401" t="s">
        <v>40</v>
      </c>
      <c r="G401" t="s">
        <v>36</v>
      </c>
      <c r="H401" t="s">
        <v>18</v>
      </c>
      <c r="I401" t="s">
        <v>27</v>
      </c>
      <c r="J401" s="15">
        <v>15.18</v>
      </c>
      <c r="K401" t="s">
        <v>41</v>
      </c>
      <c r="L401" t="s">
        <v>29</v>
      </c>
      <c r="M401" t="s">
        <v>21</v>
      </c>
      <c r="N401" t="s">
        <v>21</v>
      </c>
      <c r="O401" t="s">
        <v>21</v>
      </c>
      <c r="P401" t="s">
        <v>21</v>
      </c>
    </row>
    <row r="402" spans="3:16" x14ac:dyDescent="0.35">
      <c r="C402" t="s">
        <v>652</v>
      </c>
      <c r="D402" t="s">
        <v>652</v>
      </c>
      <c r="E402" t="s">
        <v>15</v>
      </c>
      <c r="F402" t="s">
        <v>16</v>
      </c>
      <c r="G402" t="s">
        <v>17</v>
      </c>
      <c r="H402" t="s">
        <v>18</v>
      </c>
      <c r="I402" t="s">
        <v>19</v>
      </c>
      <c r="J402" s="15">
        <v>0.44</v>
      </c>
      <c r="K402" t="s">
        <v>21</v>
      </c>
      <c r="L402" t="s">
        <v>22</v>
      </c>
      <c r="M402" t="s">
        <v>21</v>
      </c>
      <c r="N402" t="s">
        <v>21</v>
      </c>
      <c r="O402" t="s">
        <v>21</v>
      </c>
      <c r="P402" t="s">
        <v>21</v>
      </c>
    </row>
    <row r="403" spans="3:16" x14ac:dyDescent="0.35">
      <c r="C403" t="s">
        <v>652</v>
      </c>
      <c r="D403" t="s">
        <v>653</v>
      </c>
      <c r="E403" t="s">
        <v>15</v>
      </c>
      <c r="F403" t="s">
        <v>16</v>
      </c>
      <c r="G403" t="s">
        <v>17</v>
      </c>
      <c r="H403" t="s">
        <v>18</v>
      </c>
      <c r="I403" t="s">
        <v>19</v>
      </c>
      <c r="J403" s="15">
        <v>0.44</v>
      </c>
      <c r="K403" t="s">
        <v>21</v>
      </c>
      <c r="L403" t="s">
        <v>22</v>
      </c>
      <c r="M403" t="s">
        <v>21</v>
      </c>
      <c r="N403" t="s">
        <v>21</v>
      </c>
      <c r="O403" t="s">
        <v>21</v>
      </c>
      <c r="P403" t="s">
        <v>21</v>
      </c>
    </row>
    <row r="404" spans="3:16" x14ac:dyDescent="0.35">
      <c r="C404" t="s">
        <v>578</v>
      </c>
      <c r="D404" t="s">
        <v>578</v>
      </c>
      <c r="E404" t="s">
        <v>15</v>
      </c>
      <c r="F404" t="s">
        <v>16</v>
      </c>
      <c r="G404" t="s">
        <v>17</v>
      </c>
      <c r="H404" t="s">
        <v>18</v>
      </c>
      <c r="I404" t="s">
        <v>19</v>
      </c>
      <c r="J404" s="15">
        <v>0.44</v>
      </c>
      <c r="K404" t="s">
        <v>21</v>
      </c>
      <c r="L404" t="s">
        <v>22</v>
      </c>
      <c r="M404" t="s">
        <v>21</v>
      </c>
      <c r="N404" t="s">
        <v>21</v>
      </c>
      <c r="O404" t="s">
        <v>21</v>
      </c>
      <c r="P404" t="s">
        <v>21</v>
      </c>
    </row>
    <row r="405" spans="3:16" x14ac:dyDescent="0.35">
      <c r="C405" t="s">
        <v>578</v>
      </c>
      <c r="D405" t="s">
        <v>654</v>
      </c>
      <c r="E405" t="s">
        <v>15</v>
      </c>
      <c r="F405" t="s">
        <v>16</v>
      </c>
      <c r="G405" t="s">
        <v>17</v>
      </c>
      <c r="H405" t="s">
        <v>18</v>
      </c>
      <c r="I405" t="s">
        <v>19</v>
      </c>
      <c r="J405" s="15">
        <v>0.44</v>
      </c>
      <c r="K405" t="s">
        <v>21</v>
      </c>
      <c r="L405" t="s">
        <v>22</v>
      </c>
      <c r="M405" t="s">
        <v>21</v>
      </c>
      <c r="N405" t="s">
        <v>21</v>
      </c>
      <c r="O405" t="s">
        <v>21</v>
      </c>
      <c r="P405" t="s">
        <v>21</v>
      </c>
    </row>
    <row r="406" spans="3:16" x14ac:dyDescent="0.35">
      <c r="C406" t="s">
        <v>655</v>
      </c>
      <c r="D406" t="s">
        <v>655</v>
      </c>
      <c r="E406" t="s">
        <v>15</v>
      </c>
      <c r="F406" t="s">
        <v>16</v>
      </c>
      <c r="G406" t="s">
        <v>17</v>
      </c>
      <c r="H406" t="s">
        <v>18</v>
      </c>
      <c r="I406" t="s">
        <v>19</v>
      </c>
      <c r="J406" s="15">
        <v>0.44</v>
      </c>
      <c r="K406" t="s">
        <v>21</v>
      </c>
      <c r="L406" t="s">
        <v>22</v>
      </c>
      <c r="M406" t="s">
        <v>21</v>
      </c>
      <c r="N406" t="s">
        <v>31</v>
      </c>
      <c r="O406" t="s">
        <v>21</v>
      </c>
      <c r="P406" t="s">
        <v>83</v>
      </c>
    </row>
    <row r="407" spans="3:16" x14ac:dyDescent="0.35">
      <c r="C407" t="s">
        <v>655</v>
      </c>
      <c r="D407" t="s">
        <v>656</v>
      </c>
      <c r="E407" t="s">
        <v>15</v>
      </c>
      <c r="F407" t="s">
        <v>16</v>
      </c>
      <c r="G407" t="s">
        <v>17</v>
      </c>
      <c r="H407" t="s">
        <v>18</v>
      </c>
      <c r="I407" t="s">
        <v>19</v>
      </c>
      <c r="J407" s="15">
        <v>0.44</v>
      </c>
      <c r="K407" t="s">
        <v>21</v>
      </c>
      <c r="L407" t="s">
        <v>22</v>
      </c>
      <c r="M407" t="s">
        <v>21</v>
      </c>
      <c r="N407" t="s">
        <v>21</v>
      </c>
      <c r="O407" t="s">
        <v>21</v>
      </c>
      <c r="P407" t="s">
        <v>21</v>
      </c>
    </row>
    <row r="408" spans="3:16" x14ac:dyDescent="0.35">
      <c r="C408" t="s">
        <v>657</v>
      </c>
      <c r="D408" t="s">
        <v>657</v>
      </c>
      <c r="E408" t="s">
        <v>15</v>
      </c>
      <c r="F408" t="s">
        <v>16</v>
      </c>
      <c r="G408" t="s">
        <v>17</v>
      </c>
      <c r="H408" t="s">
        <v>18</v>
      </c>
      <c r="I408" t="s">
        <v>19</v>
      </c>
      <c r="J408" s="15">
        <v>0.44</v>
      </c>
      <c r="K408" t="s">
        <v>21</v>
      </c>
      <c r="L408" t="s">
        <v>22</v>
      </c>
      <c r="M408" t="s">
        <v>21</v>
      </c>
      <c r="N408" t="s">
        <v>21</v>
      </c>
      <c r="O408" t="s">
        <v>21</v>
      </c>
      <c r="P408" t="s">
        <v>21</v>
      </c>
    </row>
    <row r="409" spans="3:16" x14ac:dyDescent="0.35">
      <c r="C409" t="s">
        <v>657</v>
      </c>
      <c r="D409" t="s">
        <v>658</v>
      </c>
      <c r="E409" t="s">
        <v>15</v>
      </c>
      <c r="F409" t="s">
        <v>16</v>
      </c>
      <c r="G409" t="s">
        <v>17</v>
      </c>
      <c r="H409" t="s">
        <v>18</v>
      </c>
      <c r="I409" t="s">
        <v>19</v>
      </c>
      <c r="J409" s="15">
        <v>0.44</v>
      </c>
      <c r="K409" t="s">
        <v>21</v>
      </c>
      <c r="L409" t="s">
        <v>22</v>
      </c>
      <c r="M409" t="s">
        <v>21</v>
      </c>
      <c r="N409" t="s">
        <v>21</v>
      </c>
      <c r="O409" t="s">
        <v>21</v>
      </c>
      <c r="P409" t="s">
        <v>21</v>
      </c>
    </row>
    <row r="410" spans="3:16" x14ac:dyDescent="0.35">
      <c r="C410" t="s">
        <v>659</v>
      </c>
      <c r="D410" t="s">
        <v>660</v>
      </c>
      <c r="E410" t="s">
        <v>15</v>
      </c>
      <c r="F410" t="s">
        <v>16</v>
      </c>
      <c r="G410" t="s">
        <v>17</v>
      </c>
      <c r="H410" t="s">
        <v>18</v>
      </c>
      <c r="I410" t="s">
        <v>19</v>
      </c>
      <c r="J410" s="15">
        <v>0.44</v>
      </c>
      <c r="K410" t="s">
        <v>21</v>
      </c>
      <c r="L410" t="s">
        <v>22</v>
      </c>
      <c r="M410" t="s">
        <v>21</v>
      </c>
      <c r="N410" t="s">
        <v>21</v>
      </c>
      <c r="O410" t="s">
        <v>21</v>
      </c>
      <c r="P410" t="s">
        <v>21</v>
      </c>
    </row>
    <row r="411" spans="3:16" x14ac:dyDescent="0.35">
      <c r="C411" t="s">
        <v>659</v>
      </c>
      <c r="D411" t="s">
        <v>661</v>
      </c>
      <c r="E411" t="s">
        <v>15</v>
      </c>
      <c r="F411" t="s">
        <v>16</v>
      </c>
      <c r="G411" t="s">
        <v>17</v>
      </c>
      <c r="H411" t="s">
        <v>18</v>
      </c>
      <c r="I411" t="s">
        <v>19</v>
      </c>
      <c r="J411" s="15">
        <v>0.44</v>
      </c>
      <c r="K411" t="s">
        <v>21</v>
      </c>
      <c r="L411" t="s">
        <v>22</v>
      </c>
      <c r="M411" t="s">
        <v>21</v>
      </c>
      <c r="N411" t="s">
        <v>21</v>
      </c>
      <c r="O411" t="s">
        <v>21</v>
      </c>
      <c r="P411" t="s">
        <v>21</v>
      </c>
    </row>
    <row r="412" spans="3:16" x14ac:dyDescent="0.35">
      <c r="C412" t="s">
        <v>662</v>
      </c>
      <c r="D412" t="s">
        <v>663</v>
      </c>
      <c r="E412" t="s">
        <v>15</v>
      </c>
      <c r="F412" t="s">
        <v>16</v>
      </c>
      <c r="G412" t="s">
        <v>17</v>
      </c>
      <c r="H412" t="s">
        <v>18</v>
      </c>
      <c r="I412" t="s">
        <v>19</v>
      </c>
      <c r="J412" s="15">
        <v>0.44</v>
      </c>
      <c r="K412" t="s">
        <v>21</v>
      </c>
      <c r="L412" t="s">
        <v>22</v>
      </c>
      <c r="M412" t="s">
        <v>21</v>
      </c>
      <c r="N412" t="s">
        <v>67</v>
      </c>
      <c r="O412" t="s">
        <v>21</v>
      </c>
      <c r="P412" t="s">
        <v>68</v>
      </c>
    </row>
    <row r="413" spans="3:16" x14ac:dyDescent="0.35">
      <c r="C413" t="s">
        <v>664</v>
      </c>
      <c r="D413" t="s">
        <v>664</v>
      </c>
      <c r="E413" t="s">
        <v>15</v>
      </c>
      <c r="F413" t="s">
        <v>16</v>
      </c>
      <c r="G413" t="s">
        <v>17</v>
      </c>
      <c r="H413" t="s">
        <v>18</v>
      </c>
      <c r="I413" t="s">
        <v>19</v>
      </c>
      <c r="J413" s="15">
        <v>0.44</v>
      </c>
      <c r="K413" t="s">
        <v>21</v>
      </c>
      <c r="L413" t="s">
        <v>22</v>
      </c>
      <c r="M413" t="s">
        <v>21</v>
      </c>
      <c r="N413" t="s">
        <v>21</v>
      </c>
      <c r="O413" t="s">
        <v>21</v>
      </c>
      <c r="P413" t="s">
        <v>21</v>
      </c>
    </row>
    <row r="414" spans="3:16" x14ac:dyDescent="0.35">
      <c r="C414" t="s">
        <v>664</v>
      </c>
      <c r="D414" t="s">
        <v>665</v>
      </c>
      <c r="E414" t="s">
        <v>15</v>
      </c>
      <c r="F414" t="s">
        <v>16</v>
      </c>
      <c r="G414" t="s">
        <v>17</v>
      </c>
      <c r="H414" t="s">
        <v>18</v>
      </c>
      <c r="I414" t="s">
        <v>19</v>
      </c>
      <c r="J414" s="15">
        <v>0.44</v>
      </c>
      <c r="K414" t="s">
        <v>21</v>
      </c>
      <c r="L414" t="s">
        <v>22</v>
      </c>
      <c r="M414" t="s">
        <v>21</v>
      </c>
      <c r="N414" t="s">
        <v>21</v>
      </c>
      <c r="O414" t="s">
        <v>21</v>
      </c>
      <c r="P414" t="s">
        <v>21</v>
      </c>
    </row>
    <row r="415" spans="3:16" x14ac:dyDescent="0.35">
      <c r="C415" t="s">
        <v>664</v>
      </c>
      <c r="D415" t="s">
        <v>666</v>
      </c>
      <c r="E415" t="s">
        <v>15</v>
      </c>
      <c r="F415" t="s">
        <v>16</v>
      </c>
      <c r="G415" t="s">
        <v>17</v>
      </c>
      <c r="H415" t="s">
        <v>18</v>
      </c>
      <c r="I415" t="s">
        <v>19</v>
      </c>
      <c r="J415" s="15">
        <v>0.44</v>
      </c>
      <c r="K415" t="s">
        <v>21</v>
      </c>
      <c r="L415" t="s">
        <v>22</v>
      </c>
      <c r="M415" t="s">
        <v>21</v>
      </c>
      <c r="N415" t="s">
        <v>21</v>
      </c>
      <c r="O415" t="s">
        <v>21</v>
      </c>
      <c r="P415" t="s">
        <v>21</v>
      </c>
    </row>
    <row r="416" spans="3:16" x14ac:dyDescent="0.35">
      <c r="C416" t="s">
        <v>664</v>
      </c>
      <c r="D416" t="s">
        <v>667</v>
      </c>
      <c r="E416" t="s">
        <v>15</v>
      </c>
      <c r="F416" t="s">
        <v>16</v>
      </c>
      <c r="G416" t="s">
        <v>17</v>
      </c>
      <c r="H416" t="s">
        <v>18</v>
      </c>
      <c r="I416" t="s">
        <v>19</v>
      </c>
      <c r="J416" s="15">
        <v>0.44</v>
      </c>
      <c r="K416" t="s">
        <v>21</v>
      </c>
      <c r="L416" t="s">
        <v>22</v>
      </c>
      <c r="M416" t="s">
        <v>21</v>
      </c>
      <c r="N416" t="s">
        <v>558</v>
      </c>
      <c r="O416" t="s">
        <v>21</v>
      </c>
      <c r="P416" t="s">
        <v>512</v>
      </c>
    </row>
    <row r="417" spans="3:16" x14ac:dyDescent="0.35">
      <c r="C417" t="s">
        <v>664</v>
      </c>
      <c r="D417" t="s">
        <v>668</v>
      </c>
      <c r="E417" t="s">
        <v>15</v>
      </c>
      <c r="F417" t="s">
        <v>16</v>
      </c>
      <c r="G417" t="s">
        <v>17</v>
      </c>
      <c r="H417" t="s">
        <v>18</v>
      </c>
      <c r="I417" t="s">
        <v>19</v>
      </c>
      <c r="J417" s="15">
        <v>0.44</v>
      </c>
      <c r="K417" t="s">
        <v>21</v>
      </c>
      <c r="L417" t="s">
        <v>22</v>
      </c>
      <c r="M417" t="s">
        <v>21</v>
      </c>
      <c r="N417" t="s">
        <v>21</v>
      </c>
      <c r="O417" t="s">
        <v>21</v>
      </c>
      <c r="P417" t="s">
        <v>21</v>
      </c>
    </row>
    <row r="418" spans="3:16" x14ac:dyDescent="0.35">
      <c r="C418" t="s">
        <v>669</v>
      </c>
      <c r="D418" t="s">
        <v>670</v>
      </c>
      <c r="E418" t="s">
        <v>15</v>
      </c>
      <c r="F418" t="s">
        <v>74</v>
      </c>
      <c r="G418" t="s">
        <v>36</v>
      </c>
      <c r="H418" t="s">
        <v>18</v>
      </c>
      <c r="I418" t="s">
        <v>27</v>
      </c>
      <c r="J418" s="15">
        <v>7.89</v>
      </c>
      <c r="K418" t="s">
        <v>75</v>
      </c>
      <c r="L418" t="s">
        <v>76</v>
      </c>
      <c r="M418" t="s">
        <v>21</v>
      </c>
      <c r="N418" t="s">
        <v>21</v>
      </c>
      <c r="O418" t="s">
        <v>21</v>
      </c>
      <c r="P418" t="s">
        <v>21</v>
      </c>
    </row>
    <row r="419" spans="3:16" x14ac:dyDescent="0.35">
      <c r="C419" t="s">
        <v>669</v>
      </c>
      <c r="D419" t="s">
        <v>671</v>
      </c>
      <c r="E419" t="s">
        <v>15</v>
      </c>
      <c r="F419" t="s">
        <v>117</v>
      </c>
      <c r="G419" t="s">
        <v>36</v>
      </c>
      <c r="H419" t="s">
        <v>18</v>
      </c>
      <c r="I419" t="s">
        <v>27</v>
      </c>
      <c r="J419" s="15">
        <v>4.03</v>
      </c>
      <c r="K419" t="s">
        <v>118</v>
      </c>
      <c r="L419" t="s">
        <v>119</v>
      </c>
      <c r="M419" t="s">
        <v>21</v>
      </c>
      <c r="N419" t="s">
        <v>21</v>
      </c>
      <c r="O419" t="s">
        <v>21</v>
      </c>
      <c r="P419" t="s">
        <v>21</v>
      </c>
    </row>
    <row r="420" spans="3:16" x14ac:dyDescent="0.35">
      <c r="C420" t="s">
        <v>669</v>
      </c>
      <c r="D420" t="s">
        <v>672</v>
      </c>
      <c r="E420" t="s">
        <v>15</v>
      </c>
      <c r="F420" t="s">
        <v>170</v>
      </c>
      <c r="G420" t="s">
        <v>36</v>
      </c>
      <c r="H420" t="s">
        <v>18</v>
      </c>
      <c r="I420" t="s">
        <v>27</v>
      </c>
      <c r="J420" s="15">
        <v>29.16</v>
      </c>
      <c r="K420" t="s">
        <v>259</v>
      </c>
      <c r="L420" t="s">
        <v>172</v>
      </c>
      <c r="M420" t="s">
        <v>21</v>
      </c>
      <c r="N420" t="s">
        <v>21</v>
      </c>
      <c r="O420" t="s">
        <v>21</v>
      </c>
      <c r="P420" t="s">
        <v>21</v>
      </c>
    </row>
    <row r="421" spans="3:16" x14ac:dyDescent="0.35">
      <c r="C421" t="s">
        <v>669</v>
      </c>
      <c r="D421" t="s">
        <v>673</v>
      </c>
      <c r="E421" t="s">
        <v>15</v>
      </c>
      <c r="F421" t="s">
        <v>40</v>
      </c>
      <c r="G421" t="s">
        <v>36</v>
      </c>
      <c r="H421" t="s">
        <v>18</v>
      </c>
      <c r="I421" t="s">
        <v>27</v>
      </c>
      <c r="J421" s="15">
        <v>15.18</v>
      </c>
      <c r="K421" t="s">
        <v>93</v>
      </c>
      <c r="L421" t="s">
        <v>29</v>
      </c>
      <c r="M421" t="s">
        <v>21</v>
      </c>
      <c r="N421" t="s">
        <v>21</v>
      </c>
      <c r="O421" t="s">
        <v>21</v>
      </c>
      <c r="P421" t="s">
        <v>21</v>
      </c>
    </row>
    <row r="422" spans="3:16" x14ac:dyDescent="0.35">
      <c r="C422" t="s">
        <v>669</v>
      </c>
      <c r="D422" t="s">
        <v>674</v>
      </c>
      <c r="E422" t="s">
        <v>15</v>
      </c>
      <c r="F422" t="s">
        <v>35</v>
      </c>
      <c r="G422" t="s">
        <v>36</v>
      </c>
      <c r="H422" t="s">
        <v>18</v>
      </c>
      <c r="I422" t="s">
        <v>27</v>
      </c>
      <c r="J422" s="15">
        <v>54.89</v>
      </c>
      <c r="K422" t="s">
        <v>127</v>
      </c>
      <c r="L422" t="s">
        <v>38</v>
      </c>
      <c r="M422" t="s">
        <v>675</v>
      </c>
      <c r="N422" t="s">
        <v>21</v>
      </c>
      <c r="O422" t="s">
        <v>676</v>
      </c>
      <c r="P422" t="s">
        <v>21</v>
      </c>
    </row>
    <row r="423" spans="3:16" x14ac:dyDescent="0.35">
      <c r="C423" t="s">
        <v>669</v>
      </c>
      <c r="D423" t="s">
        <v>677</v>
      </c>
      <c r="E423" t="s">
        <v>15</v>
      </c>
      <c r="F423" t="s">
        <v>74</v>
      </c>
      <c r="G423" t="s">
        <v>36</v>
      </c>
      <c r="H423" t="s">
        <v>18</v>
      </c>
      <c r="I423" t="s">
        <v>27</v>
      </c>
      <c r="J423" s="15">
        <v>7.89</v>
      </c>
      <c r="K423" t="s">
        <v>129</v>
      </c>
      <c r="L423" t="s">
        <v>76</v>
      </c>
      <c r="M423" t="s">
        <v>21</v>
      </c>
      <c r="N423" t="s">
        <v>21</v>
      </c>
      <c r="O423" t="s">
        <v>21</v>
      </c>
      <c r="P423" t="s">
        <v>21</v>
      </c>
    </row>
    <row r="424" spans="3:16" x14ac:dyDescent="0.35">
      <c r="C424" t="s">
        <v>669</v>
      </c>
      <c r="D424" t="s">
        <v>124</v>
      </c>
      <c r="E424" t="s">
        <v>15</v>
      </c>
      <c r="F424" t="s">
        <v>35</v>
      </c>
      <c r="G424" t="s">
        <v>36</v>
      </c>
      <c r="H424" t="s">
        <v>18</v>
      </c>
      <c r="I424" t="s">
        <v>27</v>
      </c>
      <c r="J424" s="15">
        <v>54.89</v>
      </c>
      <c r="K424" t="s">
        <v>125</v>
      </c>
      <c r="L424" t="s">
        <v>38</v>
      </c>
      <c r="M424" t="s">
        <v>21</v>
      </c>
      <c r="N424" t="s">
        <v>21</v>
      </c>
      <c r="O424" t="s">
        <v>21</v>
      </c>
      <c r="P424" t="s">
        <v>21</v>
      </c>
    </row>
    <row r="425" spans="3:16" x14ac:dyDescent="0.35">
      <c r="C425" t="s">
        <v>669</v>
      </c>
      <c r="D425" t="s">
        <v>678</v>
      </c>
      <c r="E425" t="s">
        <v>15</v>
      </c>
      <c r="F425" t="s">
        <v>35</v>
      </c>
      <c r="G425" t="s">
        <v>36</v>
      </c>
      <c r="H425" t="s">
        <v>18</v>
      </c>
      <c r="I425" t="s">
        <v>27</v>
      </c>
      <c r="J425" s="15">
        <v>54.89</v>
      </c>
      <c r="K425" t="s">
        <v>125</v>
      </c>
      <c r="L425" t="s">
        <v>38</v>
      </c>
      <c r="M425" t="s">
        <v>679</v>
      </c>
      <c r="N425" t="s">
        <v>179</v>
      </c>
      <c r="O425" t="s">
        <v>680</v>
      </c>
      <c r="P425" t="s">
        <v>89</v>
      </c>
    </row>
    <row r="426" spans="3:16" x14ac:dyDescent="0.35">
      <c r="C426" t="s">
        <v>669</v>
      </c>
      <c r="D426" t="s">
        <v>681</v>
      </c>
      <c r="E426" t="s">
        <v>15</v>
      </c>
      <c r="F426" t="s">
        <v>117</v>
      </c>
      <c r="G426" t="s">
        <v>36</v>
      </c>
      <c r="H426" t="s">
        <v>18</v>
      </c>
      <c r="I426" t="s">
        <v>27</v>
      </c>
      <c r="J426" s="15">
        <v>4.03</v>
      </c>
      <c r="K426" t="s">
        <v>134</v>
      </c>
      <c r="L426" t="s">
        <v>119</v>
      </c>
      <c r="M426" t="s">
        <v>21</v>
      </c>
      <c r="N426" t="s">
        <v>21</v>
      </c>
      <c r="O426" t="s">
        <v>21</v>
      </c>
      <c r="P426" t="s">
        <v>21</v>
      </c>
    </row>
    <row r="427" spans="3:16" x14ac:dyDescent="0.35">
      <c r="C427" t="s">
        <v>669</v>
      </c>
      <c r="D427" t="s">
        <v>682</v>
      </c>
      <c r="E427" t="s">
        <v>15</v>
      </c>
      <c r="F427" t="s">
        <v>35</v>
      </c>
      <c r="G427" t="s">
        <v>36</v>
      </c>
      <c r="H427" t="s">
        <v>18</v>
      </c>
      <c r="I427" t="s">
        <v>27</v>
      </c>
      <c r="J427" s="15">
        <v>54.89</v>
      </c>
      <c r="K427" t="s">
        <v>136</v>
      </c>
      <c r="L427" t="s">
        <v>38</v>
      </c>
      <c r="M427" t="s">
        <v>675</v>
      </c>
      <c r="N427" t="s">
        <v>179</v>
      </c>
      <c r="O427" t="s">
        <v>676</v>
      </c>
      <c r="P427" t="s">
        <v>89</v>
      </c>
    </row>
    <row r="428" spans="3:16" x14ac:dyDescent="0.35">
      <c r="C428" t="s">
        <v>669</v>
      </c>
      <c r="D428" t="s">
        <v>683</v>
      </c>
      <c r="E428" t="s">
        <v>15</v>
      </c>
      <c r="F428" t="s">
        <v>117</v>
      </c>
      <c r="G428" t="s">
        <v>36</v>
      </c>
      <c r="H428" t="s">
        <v>18</v>
      </c>
      <c r="I428" t="s">
        <v>27</v>
      </c>
      <c r="J428" s="15">
        <v>4.03</v>
      </c>
      <c r="K428" t="s">
        <v>134</v>
      </c>
      <c r="L428" t="s">
        <v>119</v>
      </c>
      <c r="M428" t="s">
        <v>21</v>
      </c>
      <c r="N428" t="s">
        <v>21</v>
      </c>
      <c r="O428" t="s">
        <v>21</v>
      </c>
      <c r="P428" t="s">
        <v>21</v>
      </c>
    </row>
    <row r="429" spans="3:16" x14ac:dyDescent="0.35">
      <c r="C429" t="s">
        <v>669</v>
      </c>
      <c r="D429" t="s">
        <v>684</v>
      </c>
      <c r="E429" t="s">
        <v>15</v>
      </c>
      <c r="F429" t="s">
        <v>35</v>
      </c>
      <c r="G429" t="s">
        <v>36</v>
      </c>
      <c r="H429" t="s">
        <v>18</v>
      </c>
      <c r="I429" t="s">
        <v>27</v>
      </c>
      <c r="J429" s="15">
        <v>54.89</v>
      </c>
      <c r="K429" t="s">
        <v>139</v>
      </c>
      <c r="L429" t="s">
        <v>38</v>
      </c>
      <c r="M429" t="s">
        <v>685</v>
      </c>
      <c r="N429" t="s">
        <v>179</v>
      </c>
      <c r="O429" t="s">
        <v>153</v>
      </c>
      <c r="P429" t="s">
        <v>89</v>
      </c>
    </row>
    <row r="430" spans="3:16" x14ac:dyDescent="0.35">
      <c r="C430" t="s">
        <v>669</v>
      </c>
      <c r="D430" t="s">
        <v>686</v>
      </c>
      <c r="E430" t="s">
        <v>15</v>
      </c>
      <c r="F430" t="s">
        <v>117</v>
      </c>
      <c r="G430" t="s">
        <v>36</v>
      </c>
      <c r="H430" t="s">
        <v>18</v>
      </c>
      <c r="I430" t="s">
        <v>27</v>
      </c>
      <c r="J430" s="15">
        <v>4.03</v>
      </c>
      <c r="K430" t="s">
        <v>118</v>
      </c>
      <c r="L430" t="s">
        <v>119</v>
      </c>
      <c r="M430" t="s">
        <v>21</v>
      </c>
      <c r="N430" t="s">
        <v>21</v>
      </c>
      <c r="O430" t="s">
        <v>21</v>
      </c>
      <c r="P430" t="s">
        <v>21</v>
      </c>
    </row>
    <row r="431" spans="3:16" x14ac:dyDescent="0.35">
      <c r="C431" t="s">
        <v>669</v>
      </c>
      <c r="D431" t="s">
        <v>687</v>
      </c>
      <c r="E431" t="s">
        <v>15</v>
      </c>
      <c r="F431" t="s">
        <v>40</v>
      </c>
      <c r="G431" t="s">
        <v>36</v>
      </c>
      <c r="H431" t="s">
        <v>18</v>
      </c>
      <c r="I431" t="s">
        <v>27</v>
      </c>
      <c r="J431" s="15">
        <v>15.18</v>
      </c>
      <c r="K431" t="s">
        <v>142</v>
      </c>
      <c r="L431" t="s">
        <v>29</v>
      </c>
      <c r="M431" t="s">
        <v>688</v>
      </c>
      <c r="N431" t="s">
        <v>21</v>
      </c>
      <c r="O431" t="s">
        <v>68</v>
      </c>
      <c r="P431" t="s">
        <v>21</v>
      </c>
    </row>
    <row r="432" spans="3:16" x14ac:dyDescent="0.35">
      <c r="C432" t="s">
        <v>669</v>
      </c>
      <c r="D432" t="s">
        <v>689</v>
      </c>
      <c r="E432" t="s">
        <v>15</v>
      </c>
      <c r="F432" t="s">
        <v>117</v>
      </c>
      <c r="G432" t="s">
        <v>36</v>
      </c>
      <c r="H432" t="s">
        <v>18</v>
      </c>
      <c r="I432" t="s">
        <v>27</v>
      </c>
      <c r="J432" s="15">
        <v>4.03</v>
      </c>
      <c r="K432" t="s">
        <v>118</v>
      </c>
      <c r="L432" t="s">
        <v>119</v>
      </c>
      <c r="M432" t="s">
        <v>21</v>
      </c>
      <c r="N432" t="s">
        <v>21</v>
      </c>
      <c r="O432" t="s">
        <v>21</v>
      </c>
      <c r="P432" t="s">
        <v>21</v>
      </c>
    </row>
    <row r="433" spans="3:16" x14ac:dyDescent="0.35">
      <c r="C433" t="s">
        <v>669</v>
      </c>
      <c r="D433" t="s">
        <v>690</v>
      </c>
      <c r="E433" t="s">
        <v>15</v>
      </c>
      <c r="F433" t="s">
        <v>40</v>
      </c>
      <c r="G433" t="s">
        <v>36</v>
      </c>
      <c r="H433" t="s">
        <v>18</v>
      </c>
      <c r="I433" t="s">
        <v>27</v>
      </c>
      <c r="J433" s="15">
        <v>15.18</v>
      </c>
      <c r="K433" t="s">
        <v>145</v>
      </c>
      <c r="L433" t="s">
        <v>29</v>
      </c>
      <c r="M433" t="s">
        <v>685</v>
      </c>
      <c r="N433" t="s">
        <v>179</v>
      </c>
      <c r="O433" t="s">
        <v>153</v>
      </c>
      <c r="P433" t="s">
        <v>89</v>
      </c>
    </row>
    <row r="434" spans="3:16" x14ac:dyDescent="0.35">
      <c r="C434" t="s">
        <v>669</v>
      </c>
      <c r="D434" t="s">
        <v>691</v>
      </c>
      <c r="E434" t="s">
        <v>15</v>
      </c>
      <c r="F434" t="s">
        <v>117</v>
      </c>
      <c r="G434" t="s">
        <v>36</v>
      </c>
      <c r="H434" t="s">
        <v>18</v>
      </c>
      <c r="I434" t="s">
        <v>27</v>
      </c>
      <c r="J434" s="15">
        <v>4.03</v>
      </c>
      <c r="K434" t="s">
        <v>118</v>
      </c>
      <c r="L434" t="s">
        <v>119</v>
      </c>
      <c r="M434" t="s">
        <v>21</v>
      </c>
      <c r="N434" t="s">
        <v>21</v>
      </c>
      <c r="O434" t="s">
        <v>21</v>
      </c>
      <c r="P434" t="s">
        <v>21</v>
      </c>
    </row>
    <row r="435" spans="3:16" x14ac:dyDescent="0.35">
      <c r="C435" t="s">
        <v>692</v>
      </c>
      <c r="D435" t="s">
        <v>693</v>
      </c>
      <c r="E435" t="s">
        <v>15</v>
      </c>
      <c r="F435" t="s">
        <v>16</v>
      </c>
      <c r="G435" t="s">
        <v>17</v>
      </c>
      <c r="H435" t="s">
        <v>18</v>
      </c>
      <c r="I435" t="s">
        <v>19</v>
      </c>
      <c r="J435" s="15">
        <v>0.44</v>
      </c>
      <c r="K435" t="s">
        <v>21</v>
      </c>
      <c r="L435" t="s">
        <v>22</v>
      </c>
      <c r="M435" t="s">
        <v>21</v>
      </c>
      <c r="N435" t="s">
        <v>21</v>
      </c>
      <c r="O435" t="s">
        <v>21</v>
      </c>
      <c r="P435" t="s">
        <v>21</v>
      </c>
    </row>
    <row r="436" spans="3:16" x14ac:dyDescent="0.35">
      <c r="C436" t="s">
        <v>694</v>
      </c>
      <c r="D436" t="s">
        <v>694</v>
      </c>
      <c r="E436" t="s">
        <v>15</v>
      </c>
      <c r="F436" t="s">
        <v>16</v>
      </c>
      <c r="G436" t="s">
        <v>17</v>
      </c>
      <c r="H436" t="s">
        <v>18</v>
      </c>
      <c r="I436" t="s">
        <v>19</v>
      </c>
      <c r="J436" s="15">
        <v>0.44</v>
      </c>
      <c r="K436" t="s">
        <v>21</v>
      </c>
      <c r="L436" t="s">
        <v>22</v>
      </c>
      <c r="M436" t="s">
        <v>21</v>
      </c>
      <c r="N436" t="s">
        <v>179</v>
      </c>
      <c r="O436" t="s">
        <v>21</v>
      </c>
      <c r="P436" t="s">
        <v>68</v>
      </c>
    </row>
    <row r="437" spans="3:16" x14ac:dyDescent="0.35">
      <c r="C437" t="s">
        <v>695</v>
      </c>
      <c r="D437" t="s">
        <v>696</v>
      </c>
      <c r="E437" t="s">
        <v>15</v>
      </c>
      <c r="F437" t="s">
        <v>74</v>
      </c>
      <c r="G437" t="s">
        <v>36</v>
      </c>
      <c r="H437" t="s">
        <v>18</v>
      </c>
      <c r="I437" t="s">
        <v>27</v>
      </c>
      <c r="J437" s="15">
        <v>7.89</v>
      </c>
      <c r="K437" t="s">
        <v>75</v>
      </c>
      <c r="L437" t="s">
        <v>76</v>
      </c>
      <c r="M437" t="s">
        <v>21</v>
      </c>
      <c r="N437" t="s">
        <v>445</v>
      </c>
      <c r="O437" t="s">
        <v>21</v>
      </c>
      <c r="P437" t="s">
        <v>697</v>
      </c>
    </row>
    <row r="438" spans="3:16" x14ac:dyDescent="0.35">
      <c r="C438" t="s">
        <v>695</v>
      </c>
      <c r="D438" t="s">
        <v>698</v>
      </c>
      <c r="E438" t="s">
        <v>15</v>
      </c>
      <c r="F438" t="s">
        <v>97</v>
      </c>
      <c r="G438" t="s">
        <v>36</v>
      </c>
      <c r="H438" t="s">
        <v>18</v>
      </c>
      <c r="I438" t="s">
        <v>27</v>
      </c>
      <c r="J438" s="15">
        <v>2.06</v>
      </c>
      <c r="K438" t="s">
        <v>98</v>
      </c>
      <c r="L438" t="s">
        <v>99</v>
      </c>
      <c r="M438" t="s">
        <v>21</v>
      </c>
      <c r="N438" t="s">
        <v>21</v>
      </c>
      <c r="O438" t="s">
        <v>21</v>
      </c>
      <c r="P438" t="s">
        <v>21</v>
      </c>
    </row>
    <row r="439" spans="3:16" x14ac:dyDescent="0.35">
      <c r="C439" t="s">
        <v>695</v>
      </c>
      <c r="D439" t="s">
        <v>699</v>
      </c>
      <c r="E439" t="s">
        <v>15</v>
      </c>
      <c r="F439" t="s">
        <v>74</v>
      </c>
      <c r="G439" t="s">
        <v>36</v>
      </c>
      <c r="H439" t="s">
        <v>18</v>
      </c>
      <c r="I439" t="s">
        <v>27</v>
      </c>
      <c r="J439" s="15">
        <v>7.89</v>
      </c>
      <c r="K439" t="s">
        <v>56</v>
      </c>
      <c r="L439" t="s">
        <v>76</v>
      </c>
      <c r="M439" t="s">
        <v>21</v>
      </c>
      <c r="N439" t="s">
        <v>21</v>
      </c>
      <c r="O439" t="s">
        <v>21</v>
      </c>
      <c r="P439" t="s">
        <v>21</v>
      </c>
    </row>
    <row r="440" spans="3:16" x14ac:dyDescent="0.35">
      <c r="C440" t="s">
        <v>700</v>
      </c>
      <c r="D440" t="s">
        <v>701</v>
      </c>
      <c r="E440" t="s">
        <v>15</v>
      </c>
      <c r="F440" t="s">
        <v>16</v>
      </c>
      <c r="G440" t="s">
        <v>17</v>
      </c>
      <c r="H440" t="s">
        <v>18</v>
      </c>
      <c r="I440" t="s">
        <v>19</v>
      </c>
      <c r="J440" s="15">
        <v>0.44</v>
      </c>
      <c r="K440" t="s">
        <v>21</v>
      </c>
      <c r="L440" t="s">
        <v>22</v>
      </c>
      <c r="M440" t="s">
        <v>193</v>
      </c>
      <c r="N440" t="s">
        <v>21</v>
      </c>
      <c r="O440" t="s">
        <v>181</v>
      </c>
      <c r="P440" t="s">
        <v>21</v>
      </c>
    </row>
    <row r="441" spans="3:16" x14ac:dyDescent="0.35">
      <c r="C441" t="s">
        <v>702</v>
      </c>
      <c r="D441" t="s">
        <v>702</v>
      </c>
      <c r="E441" t="s">
        <v>15</v>
      </c>
      <c r="F441" t="s">
        <v>16</v>
      </c>
      <c r="G441" t="s">
        <v>17</v>
      </c>
      <c r="H441" t="s">
        <v>18</v>
      </c>
      <c r="I441" t="s">
        <v>19</v>
      </c>
      <c r="J441" s="15">
        <v>0.44</v>
      </c>
      <c r="K441" t="s">
        <v>21</v>
      </c>
      <c r="L441" t="s">
        <v>22</v>
      </c>
      <c r="M441" t="s">
        <v>21</v>
      </c>
      <c r="N441" t="s">
        <v>703</v>
      </c>
      <c r="O441" t="s">
        <v>21</v>
      </c>
      <c r="P441" t="s">
        <v>231</v>
      </c>
    </row>
    <row r="442" spans="3:16" x14ac:dyDescent="0.35">
      <c r="C442" t="s">
        <v>702</v>
      </c>
      <c r="D442" t="s">
        <v>704</v>
      </c>
      <c r="E442" t="s">
        <v>15</v>
      </c>
      <c r="F442" t="s">
        <v>16</v>
      </c>
      <c r="G442" t="s">
        <v>17</v>
      </c>
      <c r="H442" t="s">
        <v>18</v>
      </c>
      <c r="I442" t="s">
        <v>19</v>
      </c>
      <c r="J442" s="15">
        <v>0.44</v>
      </c>
      <c r="K442" t="s">
        <v>21</v>
      </c>
      <c r="L442" t="s">
        <v>22</v>
      </c>
      <c r="M442" t="s">
        <v>21</v>
      </c>
      <c r="N442" t="s">
        <v>21</v>
      </c>
      <c r="O442" t="s">
        <v>21</v>
      </c>
      <c r="P442" t="s">
        <v>21</v>
      </c>
    </row>
    <row r="443" spans="3:16" x14ac:dyDescent="0.35">
      <c r="C443" t="s">
        <v>702</v>
      </c>
      <c r="D443" t="s">
        <v>705</v>
      </c>
      <c r="E443" t="s">
        <v>15</v>
      </c>
      <c r="F443" t="s">
        <v>16</v>
      </c>
      <c r="G443" t="s">
        <v>17</v>
      </c>
      <c r="H443" t="s">
        <v>18</v>
      </c>
      <c r="I443" t="s">
        <v>19</v>
      </c>
      <c r="J443" s="15">
        <v>0.44</v>
      </c>
      <c r="K443" t="s">
        <v>21</v>
      </c>
      <c r="L443" t="s">
        <v>22</v>
      </c>
      <c r="M443" t="s">
        <v>21</v>
      </c>
      <c r="N443" t="s">
        <v>21</v>
      </c>
      <c r="O443" t="s">
        <v>21</v>
      </c>
      <c r="P443" t="s">
        <v>21</v>
      </c>
    </row>
    <row r="444" spans="3:16" x14ac:dyDescent="0.35">
      <c r="C444" t="s">
        <v>702</v>
      </c>
      <c r="D444" t="s">
        <v>706</v>
      </c>
      <c r="E444" t="s">
        <v>15</v>
      </c>
      <c r="F444" t="s">
        <v>16</v>
      </c>
      <c r="G444" t="s">
        <v>17</v>
      </c>
      <c r="H444" t="s">
        <v>18</v>
      </c>
      <c r="I444" t="s">
        <v>19</v>
      </c>
      <c r="J444" s="15">
        <v>0.44</v>
      </c>
      <c r="K444" t="s">
        <v>21</v>
      </c>
      <c r="L444" t="s">
        <v>22</v>
      </c>
      <c r="M444" t="s">
        <v>21</v>
      </c>
      <c r="N444" t="s">
        <v>21</v>
      </c>
      <c r="O444" t="s">
        <v>21</v>
      </c>
      <c r="P444" t="s">
        <v>21</v>
      </c>
    </row>
    <row r="445" spans="3:16" x14ac:dyDescent="0.35">
      <c r="C445" t="s">
        <v>702</v>
      </c>
      <c r="D445" t="s">
        <v>707</v>
      </c>
      <c r="E445" t="s">
        <v>15</v>
      </c>
      <c r="F445" t="s">
        <v>16</v>
      </c>
      <c r="G445" t="s">
        <v>17</v>
      </c>
      <c r="H445" t="s">
        <v>18</v>
      </c>
      <c r="I445" t="s">
        <v>19</v>
      </c>
      <c r="J445" s="15">
        <v>0.44</v>
      </c>
      <c r="K445" t="s">
        <v>21</v>
      </c>
      <c r="L445" t="s">
        <v>22</v>
      </c>
      <c r="M445" t="s">
        <v>21</v>
      </c>
      <c r="N445" t="s">
        <v>21</v>
      </c>
      <c r="O445" t="s">
        <v>21</v>
      </c>
      <c r="P445" t="s">
        <v>21</v>
      </c>
    </row>
    <row r="446" spans="3:16" x14ac:dyDescent="0.35">
      <c r="C446" t="s">
        <v>708</v>
      </c>
      <c r="D446" t="s">
        <v>708</v>
      </c>
      <c r="E446" t="s">
        <v>15</v>
      </c>
      <c r="F446" t="s">
        <v>227</v>
      </c>
      <c r="G446" t="s">
        <v>26</v>
      </c>
      <c r="H446" t="s">
        <v>18</v>
      </c>
      <c r="I446" t="s">
        <v>27</v>
      </c>
      <c r="J446" s="15">
        <v>89.19</v>
      </c>
      <c r="K446" t="s">
        <v>709</v>
      </c>
      <c r="L446" t="s">
        <v>172</v>
      </c>
      <c r="M446" t="s">
        <v>710</v>
      </c>
      <c r="N446" t="s">
        <v>21</v>
      </c>
      <c r="O446" t="s">
        <v>711</v>
      </c>
      <c r="P446" t="s">
        <v>21</v>
      </c>
    </row>
    <row r="447" spans="3:16" x14ac:dyDescent="0.35">
      <c r="C447" t="s">
        <v>712</v>
      </c>
      <c r="D447" t="s">
        <v>713</v>
      </c>
      <c r="E447" t="s">
        <v>15</v>
      </c>
      <c r="F447" t="s">
        <v>170</v>
      </c>
      <c r="G447" t="s">
        <v>36</v>
      </c>
      <c r="H447" t="s">
        <v>18</v>
      </c>
      <c r="I447" t="s">
        <v>115</v>
      </c>
      <c r="J447" s="15">
        <v>29.16</v>
      </c>
      <c r="K447" t="s">
        <v>171</v>
      </c>
      <c r="L447" t="s">
        <v>172</v>
      </c>
      <c r="M447" t="s">
        <v>21</v>
      </c>
      <c r="N447" t="s">
        <v>21</v>
      </c>
      <c r="O447" t="s">
        <v>21</v>
      </c>
      <c r="P447" t="s">
        <v>21</v>
      </c>
    </row>
    <row r="448" spans="3:16" x14ac:dyDescent="0.35">
      <c r="C448" t="s">
        <v>712</v>
      </c>
      <c r="D448" t="s">
        <v>714</v>
      </c>
      <c r="E448" t="s">
        <v>15</v>
      </c>
      <c r="F448" t="s">
        <v>40</v>
      </c>
      <c r="G448" t="s">
        <v>36</v>
      </c>
      <c r="H448" t="s">
        <v>18</v>
      </c>
      <c r="I448" t="s">
        <v>115</v>
      </c>
      <c r="J448" s="15">
        <v>15.18</v>
      </c>
      <c r="K448" t="s">
        <v>235</v>
      </c>
      <c r="L448" t="s">
        <v>29</v>
      </c>
      <c r="M448" t="s">
        <v>21</v>
      </c>
      <c r="N448" t="s">
        <v>21</v>
      </c>
      <c r="O448" t="s">
        <v>21</v>
      </c>
      <c r="P448" t="s">
        <v>21</v>
      </c>
    </row>
    <row r="449" spans="3:16" x14ac:dyDescent="0.35">
      <c r="C449" t="s">
        <v>715</v>
      </c>
      <c r="D449" t="s">
        <v>715</v>
      </c>
      <c r="E449" t="s">
        <v>15</v>
      </c>
      <c r="F449" t="s">
        <v>16</v>
      </c>
      <c r="G449" t="s">
        <v>17</v>
      </c>
      <c r="H449" t="s">
        <v>18</v>
      </c>
      <c r="I449" t="s">
        <v>19</v>
      </c>
      <c r="J449" s="15">
        <v>0.44</v>
      </c>
      <c r="K449" t="s">
        <v>21</v>
      </c>
      <c r="L449" t="s">
        <v>22</v>
      </c>
      <c r="M449" t="s">
        <v>21</v>
      </c>
      <c r="N449" t="s">
        <v>82</v>
      </c>
      <c r="O449" t="s">
        <v>21</v>
      </c>
      <c r="P449" t="s">
        <v>68</v>
      </c>
    </row>
    <row r="450" spans="3:16" x14ac:dyDescent="0.35">
      <c r="C450" t="s">
        <v>715</v>
      </c>
      <c r="D450" t="s">
        <v>716</v>
      </c>
      <c r="E450" t="s">
        <v>15</v>
      </c>
      <c r="F450" t="s">
        <v>16</v>
      </c>
      <c r="G450" t="s">
        <v>17</v>
      </c>
      <c r="H450" t="s">
        <v>18</v>
      </c>
      <c r="I450" t="s">
        <v>19</v>
      </c>
      <c r="J450" s="15">
        <v>0.44</v>
      </c>
      <c r="K450" t="s">
        <v>21</v>
      </c>
      <c r="L450" t="s">
        <v>22</v>
      </c>
      <c r="M450" t="s">
        <v>21</v>
      </c>
      <c r="N450" t="s">
        <v>82</v>
      </c>
      <c r="O450" t="s">
        <v>21</v>
      </c>
      <c r="P450" t="s">
        <v>68</v>
      </c>
    </row>
    <row r="451" spans="3:16" x14ac:dyDescent="0.35">
      <c r="C451" t="s">
        <v>717</v>
      </c>
      <c r="D451" t="s">
        <v>717</v>
      </c>
      <c r="E451" t="s">
        <v>15</v>
      </c>
      <c r="F451" t="s">
        <v>16</v>
      </c>
      <c r="G451" t="s">
        <v>17</v>
      </c>
      <c r="H451" t="s">
        <v>18</v>
      </c>
      <c r="I451" t="s">
        <v>19</v>
      </c>
      <c r="J451" s="15">
        <v>0.44</v>
      </c>
      <c r="K451" t="s">
        <v>21</v>
      </c>
      <c r="L451" t="s">
        <v>22</v>
      </c>
      <c r="M451" t="s">
        <v>21</v>
      </c>
      <c r="N451" t="s">
        <v>21</v>
      </c>
      <c r="O451" t="s">
        <v>21</v>
      </c>
      <c r="P451" t="s">
        <v>21</v>
      </c>
    </row>
    <row r="452" spans="3:16" x14ac:dyDescent="0.35">
      <c r="C452" t="s">
        <v>712</v>
      </c>
      <c r="D452" t="s">
        <v>712</v>
      </c>
      <c r="E452" t="s">
        <v>15</v>
      </c>
      <c r="F452" t="s">
        <v>16</v>
      </c>
      <c r="G452" t="s">
        <v>17</v>
      </c>
      <c r="H452" t="s">
        <v>18</v>
      </c>
      <c r="I452" t="s">
        <v>19</v>
      </c>
      <c r="J452" s="15">
        <v>0.44</v>
      </c>
      <c r="K452" t="s">
        <v>21</v>
      </c>
      <c r="L452" t="s">
        <v>22</v>
      </c>
      <c r="M452" t="s">
        <v>21</v>
      </c>
      <c r="N452" t="s">
        <v>21</v>
      </c>
      <c r="O452" t="s">
        <v>21</v>
      </c>
      <c r="P452" t="s">
        <v>21</v>
      </c>
    </row>
    <row r="453" spans="3:16" x14ac:dyDescent="0.35">
      <c r="C453" t="s">
        <v>712</v>
      </c>
      <c r="D453" t="s">
        <v>718</v>
      </c>
      <c r="E453" t="s">
        <v>15</v>
      </c>
      <c r="F453" t="s">
        <v>16</v>
      </c>
      <c r="G453" t="s">
        <v>17</v>
      </c>
      <c r="H453" t="s">
        <v>18</v>
      </c>
      <c r="I453" t="s">
        <v>19</v>
      </c>
      <c r="J453" s="15">
        <v>0.44</v>
      </c>
      <c r="K453" t="s">
        <v>21</v>
      </c>
      <c r="L453" t="s">
        <v>22</v>
      </c>
      <c r="M453" t="s">
        <v>21</v>
      </c>
      <c r="N453" t="s">
        <v>21</v>
      </c>
      <c r="O453" t="s">
        <v>21</v>
      </c>
      <c r="P453" t="s">
        <v>21</v>
      </c>
    </row>
    <row r="454" spans="3:16" x14ac:dyDescent="0.35">
      <c r="C454" t="s">
        <v>719</v>
      </c>
      <c r="D454" t="s">
        <v>719</v>
      </c>
      <c r="E454" t="s">
        <v>15</v>
      </c>
      <c r="F454" t="s">
        <v>16</v>
      </c>
      <c r="G454" t="s">
        <v>17</v>
      </c>
      <c r="H454" t="s">
        <v>18</v>
      </c>
      <c r="I454" t="s">
        <v>19</v>
      </c>
      <c r="J454" s="15">
        <v>0.44</v>
      </c>
      <c r="K454" t="s">
        <v>21</v>
      </c>
      <c r="L454" t="s">
        <v>22</v>
      </c>
      <c r="M454" t="s">
        <v>21</v>
      </c>
      <c r="N454" t="s">
        <v>21</v>
      </c>
      <c r="O454" t="s">
        <v>21</v>
      </c>
      <c r="P454" t="s">
        <v>21</v>
      </c>
    </row>
    <row r="455" spans="3:16" x14ac:dyDescent="0.35">
      <c r="C455" t="s">
        <v>719</v>
      </c>
      <c r="D455" t="s">
        <v>720</v>
      </c>
      <c r="E455" t="s">
        <v>15</v>
      </c>
      <c r="F455" t="s">
        <v>16</v>
      </c>
      <c r="G455" t="s">
        <v>17</v>
      </c>
      <c r="H455" t="s">
        <v>18</v>
      </c>
      <c r="I455" t="s">
        <v>19</v>
      </c>
      <c r="J455" s="15">
        <v>0.44</v>
      </c>
      <c r="K455" t="s">
        <v>21</v>
      </c>
      <c r="L455" t="s">
        <v>22</v>
      </c>
      <c r="M455" t="s">
        <v>21</v>
      </c>
      <c r="N455" t="s">
        <v>21</v>
      </c>
      <c r="O455" t="s">
        <v>21</v>
      </c>
      <c r="P455" t="s">
        <v>21</v>
      </c>
    </row>
    <row r="456" spans="3:16" x14ac:dyDescent="0.35">
      <c r="C456" t="s">
        <v>721</v>
      </c>
      <c r="D456" t="s">
        <v>722</v>
      </c>
      <c r="E456" t="s">
        <v>15</v>
      </c>
      <c r="F456" t="s">
        <v>16</v>
      </c>
      <c r="G456" t="s">
        <v>17</v>
      </c>
      <c r="H456" t="s">
        <v>18</v>
      </c>
      <c r="I456" t="s">
        <v>19</v>
      </c>
      <c r="J456" s="15">
        <v>0.44</v>
      </c>
      <c r="K456" t="s">
        <v>21</v>
      </c>
      <c r="L456" t="s">
        <v>22</v>
      </c>
      <c r="M456" t="s">
        <v>723</v>
      </c>
      <c r="N456" t="s">
        <v>724</v>
      </c>
      <c r="O456" t="s">
        <v>285</v>
      </c>
      <c r="P456" t="s">
        <v>89</v>
      </c>
    </row>
    <row r="457" spans="3:16" x14ac:dyDescent="0.35">
      <c r="C457" t="s">
        <v>721</v>
      </c>
      <c r="D457" t="s">
        <v>725</v>
      </c>
      <c r="E457" t="s">
        <v>15</v>
      </c>
      <c r="F457" t="s">
        <v>16</v>
      </c>
      <c r="G457" t="s">
        <v>17</v>
      </c>
      <c r="H457" t="s">
        <v>18</v>
      </c>
      <c r="I457" t="s">
        <v>19</v>
      </c>
      <c r="J457" s="15">
        <v>0.44</v>
      </c>
      <c r="K457" t="s">
        <v>21</v>
      </c>
      <c r="L457" t="s">
        <v>22</v>
      </c>
      <c r="M457" t="s">
        <v>21</v>
      </c>
      <c r="N457" t="s">
        <v>21</v>
      </c>
      <c r="O457" t="s">
        <v>21</v>
      </c>
      <c r="P457" t="s">
        <v>21</v>
      </c>
    </row>
    <row r="458" spans="3:16" x14ac:dyDescent="0.35">
      <c r="C458" t="s">
        <v>726</v>
      </c>
      <c r="D458" t="s">
        <v>727</v>
      </c>
      <c r="E458" t="s">
        <v>15</v>
      </c>
      <c r="F458" t="s">
        <v>16</v>
      </c>
      <c r="G458" t="s">
        <v>17</v>
      </c>
      <c r="H458" t="s">
        <v>18</v>
      </c>
      <c r="I458" t="s">
        <v>19</v>
      </c>
      <c r="J458" s="15">
        <v>0.44</v>
      </c>
      <c r="K458" t="s">
        <v>21</v>
      </c>
      <c r="L458" t="s">
        <v>22</v>
      </c>
      <c r="M458" t="s">
        <v>21</v>
      </c>
      <c r="N458" t="s">
        <v>21</v>
      </c>
      <c r="O458" t="s">
        <v>21</v>
      </c>
      <c r="P458" t="s">
        <v>21</v>
      </c>
    </row>
    <row r="459" spans="3:16" x14ac:dyDescent="0.35">
      <c r="C459" t="s">
        <v>726</v>
      </c>
      <c r="D459" t="s">
        <v>728</v>
      </c>
      <c r="E459" t="s">
        <v>15</v>
      </c>
      <c r="F459" t="s">
        <v>16</v>
      </c>
      <c r="G459" t="s">
        <v>17</v>
      </c>
      <c r="H459" t="s">
        <v>18</v>
      </c>
      <c r="I459" t="s">
        <v>19</v>
      </c>
      <c r="J459" s="15">
        <v>0.44</v>
      </c>
      <c r="K459" t="s">
        <v>21</v>
      </c>
      <c r="L459" t="s">
        <v>22</v>
      </c>
      <c r="M459" t="s">
        <v>21</v>
      </c>
      <c r="N459" t="s">
        <v>21</v>
      </c>
      <c r="O459" t="s">
        <v>21</v>
      </c>
      <c r="P459" t="s">
        <v>21</v>
      </c>
    </row>
    <row r="460" spans="3:16" x14ac:dyDescent="0.35">
      <c r="C460" t="s">
        <v>729</v>
      </c>
      <c r="D460" t="s">
        <v>729</v>
      </c>
      <c r="E460" t="s">
        <v>15</v>
      </c>
      <c r="F460" t="s">
        <v>74</v>
      </c>
      <c r="G460" t="s">
        <v>36</v>
      </c>
      <c r="H460" t="s">
        <v>18</v>
      </c>
      <c r="I460" t="s">
        <v>27</v>
      </c>
      <c r="J460" s="15">
        <v>7.89</v>
      </c>
      <c r="K460" t="s">
        <v>636</v>
      </c>
      <c r="L460" t="s">
        <v>76</v>
      </c>
      <c r="M460" t="s">
        <v>21</v>
      </c>
      <c r="N460" t="s">
        <v>21</v>
      </c>
      <c r="O460" t="s">
        <v>21</v>
      </c>
      <c r="P460" t="s">
        <v>21</v>
      </c>
    </row>
    <row r="461" spans="3:16" x14ac:dyDescent="0.35">
      <c r="C461" t="s">
        <v>730</v>
      </c>
      <c r="D461" t="s">
        <v>730</v>
      </c>
      <c r="E461" t="s">
        <v>15</v>
      </c>
      <c r="F461" t="s">
        <v>16</v>
      </c>
      <c r="G461" t="s">
        <v>17</v>
      </c>
      <c r="H461" t="s">
        <v>18</v>
      </c>
      <c r="I461" t="s">
        <v>19</v>
      </c>
      <c r="J461" s="15">
        <v>0.44</v>
      </c>
      <c r="K461" t="s">
        <v>21</v>
      </c>
      <c r="L461" t="s">
        <v>22</v>
      </c>
      <c r="M461" t="s">
        <v>21</v>
      </c>
      <c r="N461" t="s">
        <v>21</v>
      </c>
      <c r="O461" t="s">
        <v>21</v>
      </c>
      <c r="P461" t="s">
        <v>21</v>
      </c>
    </row>
    <row r="462" spans="3:16" x14ac:dyDescent="0.35">
      <c r="C462" t="s">
        <v>730</v>
      </c>
      <c r="D462" t="s">
        <v>731</v>
      </c>
      <c r="E462" t="s">
        <v>15</v>
      </c>
      <c r="F462" t="s">
        <v>16</v>
      </c>
      <c r="G462" t="s">
        <v>17</v>
      </c>
      <c r="H462" t="s">
        <v>18</v>
      </c>
      <c r="I462" t="s">
        <v>19</v>
      </c>
      <c r="J462" s="15">
        <v>0.44</v>
      </c>
      <c r="K462" t="s">
        <v>21</v>
      </c>
      <c r="L462" t="s">
        <v>22</v>
      </c>
      <c r="M462" t="s">
        <v>21</v>
      </c>
      <c r="N462" t="s">
        <v>21</v>
      </c>
      <c r="O462" t="s">
        <v>21</v>
      </c>
      <c r="P462" t="s">
        <v>21</v>
      </c>
    </row>
    <row r="463" spans="3:16" x14ac:dyDescent="0.35">
      <c r="C463" t="s">
        <v>732</v>
      </c>
      <c r="D463" t="s">
        <v>732</v>
      </c>
      <c r="E463" t="s">
        <v>15</v>
      </c>
      <c r="F463" t="s">
        <v>16</v>
      </c>
      <c r="G463" t="s">
        <v>17</v>
      </c>
      <c r="H463" t="s">
        <v>18</v>
      </c>
      <c r="I463" t="s">
        <v>19</v>
      </c>
      <c r="J463" s="15">
        <v>0.44</v>
      </c>
      <c r="K463" t="s">
        <v>21</v>
      </c>
      <c r="L463" t="s">
        <v>22</v>
      </c>
      <c r="M463" t="s">
        <v>21</v>
      </c>
      <c r="N463" t="s">
        <v>21</v>
      </c>
      <c r="O463" t="s">
        <v>21</v>
      </c>
      <c r="P463" t="s">
        <v>21</v>
      </c>
    </row>
    <row r="464" spans="3:16" x14ac:dyDescent="0.35">
      <c r="C464" t="s">
        <v>733</v>
      </c>
      <c r="D464" t="s">
        <v>734</v>
      </c>
      <c r="E464" t="s">
        <v>15</v>
      </c>
      <c r="F464" t="s">
        <v>16</v>
      </c>
      <c r="G464" t="s">
        <v>17</v>
      </c>
      <c r="H464" t="s">
        <v>18</v>
      </c>
      <c r="I464" t="s">
        <v>19</v>
      </c>
      <c r="J464" s="15">
        <v>0.44</v>
      </c>
      <c r="K464" t="s">
        <v>21</v>
      </c>
      <c r="L464" t="s">
        <v>22</v>
      </c>
      <c r="M464" t="s">
        <v>21</v>
      </c>
      <c r="N464" t="s">
        <v>21</v>
      </c>
      <c r="O464" t="s">
        <v>21</v>
      </c>
      <c r="P464" t="s">
        <v>21</v>
      </c>
    </row>
    <row r="465" spans="3:16" x14ac:dyDescent="0.35">
      <c r="C465" t="s">
        <v>735</v>
      </c>
      <c r="D465" t="s">
        <v>735</v>
      </c>
      <c r="E465" t="s">
        <v>15</v>
      </c>
      <c r="F465" t="s">
        <v>16</v>
      </c>
      <c r="G465" t="s">
        <v>17</v>
      </c>
      <c r="H465" t="s">
        <v>18</v>
      </c>
      <c r="I465" t="s">
        <v>19</v>
      </c>
      <c r="J465" s="15">
        <v>0.44</v>
      </c>
      <c r="K465" t="s">
        <v>21</v>
      </c>
      <c r="L465" t="s">
        <v>22</v>
      </c>
      <c r="M465" t="s">
        <v>21</v>
      </c>
      <c r="N465" t="s">
        <v>21</v>
      </c>
      <c r="O465" t="s">
        <v>21</v>
      </c>
      <c r="P465" t="s">
        <v>21</v>
      </c>
    </row>
    <row r="466" spans="3:16" x14ac:dyDescent="0.35">
      <c r="C466" t="s">
        <v>735</v>
      </c>
      <c r="D466" t="s">
        <v>736</v>
      </c>
      <c r="E466" t="s">
        <v>15</v>
      </c>
      <c r="F466" t="s">
        <v>16</v>
      </c>
      <c r="G466" t="s">
        <v>17</v>
      </c>
      <c r="H466" t="s">
        <v>18</v>
      </c>
      <c r="I466" t="s">
        <v>19</v>
      </c>
      <c r="J466" s="15">
        <v>0.44</v>
      </c>
      <c r="K466" t="s">
        <v>21</v>
      </c>
      <c r="L466" t="s">
        <v>22</v>
      </c>
      <c r="M466" t="s">
        <v>21</v>
      </c>
      <c r="N466" t="s">
        <v>21</v>
      </c>
      <c r="O466" t="s">
        <v>21</v>
      </c>
      <c r="P466" t="s">
        <v>21</v>
      </c>
    </row>
    <row r="467" spans="3:16" x14ac:dyDescent="0.35">
      <c r="C467" t="s">
        <v>737</v>
      </c>
      <c r="D467" t="s">
        <v>737</v>
      </c>
      <c r="E467" t="s">
        <v>15</v>
      </c>
      <c r="F467" t="s">
        <v>16</v>
      </c>
      <c r="G467" t="s">
        <v>17</v>
      </c>
      <c r="H467" t="s">
        <v>18</v>
      </c>
      <c r="I467" t="s">
        <v>19</v>
      </c>
      <c r="J467" s="15">
        <v>0.44</v>
      </c>
      <c r="K467" t="s">
        <v>21</v>
      </c>
      <c r="L467" t="s">
        <v>22</v>
      </c>
      <c r="M467" t="s">
        <v>21</v>
      </c>
      <c r="N467" t="s">
        <v>82</v>
      </c>
      <c r="O467" t="s">
        <v>21</v>
      </c>
      <c r="P467" t="s">
        <v>68</v>
      </c>
    </row>
    <row r="468" spans="3:16" x14ac:dyDescent="0.35">
      <c r="C468" t="s">
        <v>737</v>
      </c>
      <c r="D468" t="s">
        <v>738</v>
      </c>
      <c r="E468" t="s">
        <v>15</v>
      </c>
      <c r="F468" t="s">
        <v>16</v>
      </c>
      <c r="G468" t="s">
        <v>17</v>
      </c>
      <c r="H468" t="s">
        <v>18</v>
      </c>
      <c r="I468" t="s">
        <v>19</v>
      </c>
      <c r="J468" s="15">
        <v>0.44</v>
      </c>
      <c r="K468" t="s">
        <v>21</v>
      </c>
      <c r="L468" t="s">
        <v>22</v>
      </c>
      <c r="M468" t="s">
        <v>21</v>
      </c>
      <c r="N468" t="s">
        <v>21</v>
      </c>
      <c r="O468" t="s">
        <v>21</v>
      </c>
      <c r="P468" t="s">
        <v>21</v>
      </c>
    </row>
    <row r="469" spans="3:16" x14ac:dyDescent="0.35">
      <c r="C469" t="s">
        <v>739</v>
      </c>
      <c r="D469" t="s">
        <v>739</v>
      </c>
      <c r="E469" t="s">
        <v>15</v>
      </c>
      <c r="F469" t="s">
        <v>16</v>
      </c>
      <c r="G469" t="s">
        <v>17</v>
      </c>
      <c r="H469" t="s">
        <v>18</v>
      </c>
      <c r="I469" t="s">
        <v>19</v>
      </c>
      <c r="J469" s="15">
        <v>0.44</v>
      </c>
      <c r="K469" t="s">
        <v>21</v>
      </c>
      <c r="L469" t="s">
        <v>22</v>
      </c>
      <c r="M469" t="s">
        <v>21</v>
      </c>
      <c r="N469" t="s">
        <v>82</v>
      </c>
      <c r="O469" t="s">
        <v>21</v>
      </c>
      <c r="P469" t="s">
        <v>68</v>
      </c>
    </row>
    <row r="470" spans="3:16" x14ac:dyDescent="0.35">
      <c r="C470" t="s">
        <v>739</v>
      </c>
      <c r="D470" t="s">
        <v>740</v>
      </c>
      <c r="E470" t="s">
        <v>15</v>
      </c>
      <c r="F470" t="s">
        <v>16</v>
      </c>
      <c r="G470" t="s">
        <v>17</v>
      </c>
      <c r="H470" t="s">
        <v>18</v>
      </c>
      <c r="I470" t="s">
        <v>19</v>
      </c>
      <c r="J470" s="15">
        <v>0.44</v>
      </c>
      <c r="K470" t="s">
        <v>21</v>
      </c>
      <c r="L470" t="s">
        <v>22</v>
      </c>
      <c r="M470" t="s">
        <v>21</v>
      </c>
      <c r="N470" t="s">
        <v>21</v>
      </c>
      <c r="O470" t="s">
        <v>21</v>
      </c>
      <c r="P470" t="s">
        <v>21</v>
      </c>
    </row>
    <row r="471" spans="3:16" x14ac:dyDescent="0.35">
      <c r="C471" t="s">
        <v>741</v>
      </c>
      <c r="D471" t="s">
        <v>741</v>
      </c>
      <c r="E471" t="s">
        <v>15</v>
      </c>
      <c r="F471" t="s">
        <v>16</v>
      </c>
      <c r="G471" t="s">
        <v>17</v>
      </c>
      <c r="H471" t="s">
        <v>18</v>
      </c>
      <c r="I471" t="s">
        <v>19</v>
      </c>
      <c r="J471" s="15">
        <v>0.44</v>
      </c>
      <c r="K471" t="s">
        <v>21</v>
      </c>
      <c r="L471" t="s">
        <v>22</v>
      </c>
      <c r="M471" t="s">
        <v>21</v>
      </c>
      <c r="N471" t="s">
        <v>21</v>
      </c>
      <c r="O471" t="s">
        <v>21</v>
      </c>
      <c r="P471" t="s">
        <v>21</v>
      </c>
    </row>
    <row r="472" spans="3:16" x14ac:dyDescent="0.35">
      <c r="C472" t="s">
        <v>85</v>
      </c>
      <c r="D472" t="s">
        <v>85</v>
      </c>
      <c r="E472" t="s">
        <v>15</v>
      </c>
      <c r="F472" t="s">
        <v>16</v>
      </c>
      <c r="G472" t="s">
        <v>17</v>
      </c>
      <c r="H472" t="s">
        <v>18</v>
      </c>
      <c r="I472" t="s">
        <v>308</v>
      </c>
      <c r="J472" s="15">
        <v>0.44</v>
      </c>
      <c r="K472" t="s">
        <v>21</v>
      </c>
      <c r="L472" t="s">
        <v>22</v>
      </c>
      <c r="M472" t="s">
        <v>21</v>
      </c>
      <c r="N472" t="s">
        <v>21</v>
      </c>
      <c r="O472" t="s">
        <v>21</v>
      </c>
      <c r="P472" t="s">
        <v>21</v>
      </c>
    </row>
    <row r="473" spans="3:16" x14ac:dyDescent="0.35">
      <c r="C473" t="s">
        <v>742</v>
      </c>
      <c r="D473" t="s">
        <v>742</v>
      </c>
      <c r="E473" t="s">
        <v>15</v>
      </c>
      <c r="F473" t="s">
        <v>16</v>
      </c>
      <c r="G473" t="s">
        <v>17</v>
      </c>
      <c r="H473" t="s">
        <v>18</v>
      </c>
      <c r="I473" t="s">
        <v>19</v>
      </c>
      <c r="J473" s="15">
        <v>0.44</v>
      </c>
      <c r="K473" t="s">
        <v>21</v>
      </c>
      <c r="L473" t="s">
        <v>22</v>
      </c>
      <c r="M473" t="s">
        <v>21</v>
      </c>
      <c r="N473" t="s">
        <v>21</v>
      </c>
      <c r="O473" t="s">
        <v>21</v>
      </c>
      <c r="P473" t="s">
        <v>21</v>
      </c>
    </row>
    <row r="474" spans="3:16" x14ac:dyDescent="0.35">
      <c r="C474" t="s">
        <v>90</v>
      </c>
      <c r="D474" t="s">
        <v>743</v>
      </c>
      <c r="E474" t="s">
        <v>15</v>
      </c>
      <c r="F474" t="s">
        <v>40</v>
      </c>
      <c r="G474" t="s">
        <v>36</v>
      </c>
      <c r="H474" t="s">
        <v>18</v>
      </c>
      <c r="I474" t="s">
        <v>115</v>
      </c>
      <c r="J474" s="15">
        <v>15.18</v>
      </c>
      <c r="K474" t="s">
        <v>235</v>
      </c>
      <c r="L474" t="s">
        <v>29</v>
      </c>
      <c r="M474" t="s">
        <v>21</v>
      </c>
      <c r="N474" t="s">
        <v>21</v>
      </c>
      <c r="O474" t="s">
        <v>21</v>
      </c>
      <c r="P474" t="s">
        <v>21</v>
      </c>
    </row>
    <row r="475" spans="3:16" x14ac:dyDescent="0.35">
      <c r="C475" t="s">
        <v>744</v>
      </c>
      <c r="D475" t="s">
        <v>744</v>
      </c>
      <c r="E475" t="s">
        <v>15</v>
      </c>
      <c r="F475" t="s">
        <v>16</v>
      </c>
      <c r="G475" t="s">
        <v>17</v>
      </c>
      <c r="H475" t="s">
        <v>18</v>
      </c>
      <c r="I475" t="s">
        <v>19</v>
      </c>
      <c r="J475" s="15">
        <v>0.44</v>
      </c>
      <c r="K475" t="s">
        <v>21</v>
      </c>
      <c r="L475" t="s">
        <v>22</v>
      </c>
      <c r="M475" t="s">
        <v>21</v>
      </c>
      <c r="N475" t="s">
        <v>21</v>
      </c>
      <c r="O475" t="s">
        <v>21</v>
      </c>
      <c r="P475" t="s">
        <v>21</v>
      </c>
    </row>
    <row r="476" spans="3:16" x14ac:dyDescent="0.35">
      <c r="C476" t="s">
        <v>744</v>
      </c>
      <c r="D476" t="s">
        <v>745</v>
      </c>
      <c r="E476" t="s">
        <v>15</v>
      </c>
      <c r="F476" t="s">
        <v>16</v>
      </c>
      <c r="G476" t="s">
        <v>17</v>
      </c>
      <c r="H476" t="s">
        <v>18</v>
      </c>
      <c r="I476" t="s">
        <v>19</v>
      </c>
      <c r="J476" s="15">
        <v>0.44</v>
      </c>
      <c r="K476" t="s">
        <v>21</v>
      </c>
      <c r="L476" t="s">
        <v>22</v>
      </c>
      <c r="M476" t="s">
        <v>21</v>
      </c>
      <c r="N476" t="s">
        <v>21</v>
      </c>
      <c r="O476" t="s">
        <v>21</v>
      </c>
      <c r="P476" t="s">
        <v>21</v>
      </c>
    </row>
    <row r="477" spans="3:16" x14ac:dyDescent="0.35">
      <c r="C477" t="s">
        <v>746</v>
      </c>
      <c r="D477" t="s">
        <v>746</v>
      </c>
      <c r="E477" t="s">
        <v>15</v>
      </c>
      <c r="F477" t="s">
        <v>16</v>
      </c>
      <c r="G477" t="s">
        <v>17</v>
      </c>
      <c r="H477" t="s">
        <v>18</v>
      </c>
      <c r="I477" t="s">
        <v>19</v>
      </c>
      <c r="J477" s="15">
        <v>0.44</v>
      </c>
      <c r="K477" t="s">
        <v>21</v>
      </c>
      <c r="L477" t="s">
        <v>22</v>
      </c>
      <c r="M477" t="s">
        <v>21</v>
      </c>
      <c r="N477" t="s">
        <v>21</v>
      </c>
      <c r="O477" t="s">
        <v>21</v>
      </c>
      <c r="P477" t="s">
        <v>21</v>
      </c>
    </row>
    <row r="478" spans="3:16" x14ac:dyDescent="0.35">
      <c r="C478" t="s">
        <v>747</v>
      </c>
      <c r="D478" t="s">
        <v>748</v>
      </c>
      <c r="E478" t="s">
        <v>15</v>
      </c>
      <c r="F478" t="s">
        <v>16</v>
      </c>
      <c r="G478" t="s">
        <v>17</v>
      </c>
      <c r="H478" t="s">
        <v>18</v>
      </c>
      <c r="I478" t="s">
        <v>19</v>
      </c>
      <c r="J478" s="15">
        <v>0.44</v>
      </c>
      <c r="K478" t="s">
        <v>21</v>
      </c>
      <c r="L478" t="s">
        <v>22</v>
      </c>
      <c r="M478" t="s">
        <v>21</v>
      </c>
      <c r="N478" t="s">
        <v>21</v>
      </c>
      <c r="O478" t="s">
        <v>21</v>
      </c>
      <c r="P478" t="s">
        <v>21</v>
      </c>
    </row>
    <row r="479" spans="3:16" x14ac:dyDescent="0.35">
      <c r="C479" t="s">
        <v>747</v>
      </c>
      <c r="D479" t="s">
        <v>749</v>
      </c>
      <c r="E479" t="s">
        <v>15</v>
      </c>
      <c r="F479" t="s">
        <v>16</v>
      </c>
      <c r="G479" t="s">
        <v>17</v>
      </c>
      <c r="H479" t="s">
        <v>18</v>
      </c>
      <c r="I479" t="s">
        <v>19</v>
      </c>
      <c r="J479" s="15">
        <v>0.44</v>
      </c>
      <c r="K479" t="s">
        <v>21</v>
      </c>
      <c r="L479" t="s">
        <v>22</v>
      </c>
      <c r="M479" t="s">
        <v>21</v>
      </c>
      <c r="N479" t="s">
        <v>21</v>
      </c>
      <c r="O479" t="s">
        <v>21</v>
      </c>
      <c r="P479" t="s">
        <v>21</v>
      </c>
    </row>
    <row r="480" spans="3:16" x14ac:dyDescent="0.35">
      <c r="C480" t="s">
        <v>750</v>
      </c>
      <c r="D480" t="s">
        <v>750</v>
      </c>
      <c r="E480" t="s">
        <v>15</v>
      </c>
      <c r="F480" t="s">
        <v>16</v>
      </c>
      <c r="G480" t="s">
        <v>17</v>
      </c>
      <c r="H480" t="s">
        <v>18</v>
      </c>
      <c r="I480" t="s">
        <v>19</v>
      </c>
      <c r="J480" s="15">
        <v>0.44</v>
      </c>
      <c r="K480" t="s">
        <v>21</v>
      </c>
      <c r="L480" t="s">
        <v>22</v>
      </c>
      <c r="M480" t="s">
        <v>445</v>
      </c>
      <c r="N480" t="s">
        <v>21</v>
      </c>
      <c r="O480" t="s">
        <v>231</v>
      </c>
      <c r="P480" t="s">
        <v>21</v>
      </c>
    </row>
    <row r="481" spans="3:16" x14ac:dyDescent="0.35">
      <c r="C481" t="s">
        <v>751</v>
      </c>
      <c r="D481" t="s">
        <v>751</v>
      </c>
      <c r="E481" t="s">
        <v>15</v>
      </c>
      <c r="F481" t="s">
        <v>16</v>
      </c>
      <c r="G481" t="s">
        <v>17</v>
      </c>
      <c r="H481" t="s">
        <v>18</v>
      </c>
      <c r="I481" t="s">
        <v>19</v>
      </c>
      <c r="J481" s="15">
        <v>0.44</v>
      </c>
      <c r="K481" t="s">
        <v>21</v>
      </c>
      <c r="L481" t="s">
        <v>22</v>
      </c>
      <c r="M481" t="s">
        <v>21</v>
      </c>
      <c r="N481" t="s">
        <v>21</v>
      </c>
      <c r="O481" t="s">
        <v>21</v>
      </c>
      <c r="P481" t="s">
        <v>21</v>
      </c>
    </row>
    <row r="482" spans="3:16" x14ac:dyDescent="0.35">
      <c r="C482" t="s">
        <v>751</v>
      </c>
      <c r="D482" t="s">
        <v>752</v>
      </c>
      <c r="E482" t="s">
        <v>15</v>
      </c>
      <c r="F482" t="s">
        <v>16</v>
      </c>
      <c r="G482" t="s">
        <v>17</v>
      </c>
      <c r="H482" t="s">
        <v>18</v>
      </c>
      <c r="I482" t="s">
        <v>19</v>
      </c>
      <c r="J482" s="15">
        <v>0.44</v>
      </c>
      <c r="K482" t="s">
        <v>21</v>
      </c>
      <c r="L482" t="s">
        <v>22</v>
      </c>
      <c r="M482" t="s">
        <v>21</v>
      </c>
      <c r="N482" t="s">
        <v>21</v>
      </c>
      <c r="O482" t="s">
        <v>21</v>
      </c>
      <c r="P482" t="s">
        <v>21</v>
      </c>
    </row>
    <row r="483" spans="3:16" x14ac:dyDescent="0.35">
      <c r="C483" t="s">
        <v>753</v>
      </c>
      <c r="D483" t="s">
        <v>753</v>
      </c>
      <c r="E483" t="s">
        <v>15</v>
      </c>
      <c r="F483" t="s">
        <v>16</v>
      </c>
      <c r="G483" t="s">
        <v>17</v>
      </c>
      <c r="H483" t="s">
        <v>18</v>
      </c>
      <c r="I483" t="s">
        <v>19</v>
      </c>
      <c r="J483" s="15">
        <v>0.44</v>
      </c>
      <c r="K483" t="s">
        <v>21</v>
      </c>
      <c r="L483" t="s">
        <v>22</v>
      </c>
      <c r="M483" t="s">
        <v>21</v>
      </c>
      <c r="N483" t="s">
        <v>21</v>
      </c>
      <c r="O483" t="s">
        <v>21</v>
      </c>
      <c r="P483" t="s">
        <v>21</v>
      </c>
    </row>
    <row r="484" spans="3:16" x14ac:dyDescent="0.35">
      <c r="C484" t="s">
        <v>533</v>
      </c>
      <c r="D484" t="s">
        <v>754</v>
      </c>
      <c r="E484" t="s">
        <v>15</v>
      </c>
      <c r="F484" t="s">
        <v>74</v>
      </c>
      <c r="G484" t="s">
        <v>36</v>
      </c>
      <c r="H484" t="s">
        <v>18</v>
      </c>
      <c r="I484" t="s">
        <v>115</v>
      </c>
      <c r="J484" s="15">
        <v>7.89</v>
      </c>
      <c r="K484" t="s">
        <v>28</v>
      </c>
      <c r="L484" t="s">
        <v>76</v>
      </c>
      <c r="M484" t="s">
        <v>21</v>
      </c>
      <c r="N484" t="s">
        <v>21</v>
      </c>
      <c r="O484" t="s">
        <v>21</v>
      </c>
      <c r="P484" t="s">
        <v>21</v>
      </c>
    </row>
    <row r="485" spans="3:16" x14ac:dyDescent="0.35">
      <c r="C485" t="s">
        <v>755</v>
      </c>
      <c r="D485" t="s">
        <v>755</v>
      </c>
      <c r="E485" t="s">
        <v>15</v>
      </c>
      <c r="F485" t="s">
        <v>16</v>
      </c>
      <c r="G485" t="s">
        <v>17</v>
      </c>
      <c r="H485" t="s">
        <v>18</v>
      </c>
      <c r="I485" t="s">
        <v>19</v>
      </c>
      <c r="J485" s="15">
        <v>0.44</v>
      </c>
      <c r="K485" t="s">
        <v>21</v>
      </c>
      <c r="L485" t="s">
        <v>22</v>
      </c>
      <c r="M485" t="s">
        <v>21</v>
      </c>
      <c r="N485" t="s">
        <v>21</v>
      </c>
      <c r="O485" t="s">
        <v>21</v>
      </c>
      <c r="P485" t="s">
        <v>21</v>
      </c>
    </row>
    <row r="486" spans="3:16" x14ac:dyDescent="0.35">
      <c r="C486" t="s">
        <v>755</v>
      </c>
      <c r="D486" t="s">
        <v>756</v>
      </c>
      <c r="E486" t="s">
        <v>15</v>
      </c>
      <c r="F486" t="s">
        <v>16</v>
      </c>
      <c r="G486" t="s">
        <v>17</v>
      </c>
      <c r="H486" t="s">
        <v>18</v>
      </c>
      <c r="I486" t="s">
        <v>19</v>
      </c>
      <c r="J486" s="15">
        <v>0.44</v>
      </c>
      <c r="K486" t="s">
        <v>21</v>
      </c>
      <c r="L486" t="s">
        <v>22</v>
      </c>
      <c r="M486" t="s">
        <v>21</v>
      </c>
      <c r="N486" t="s">
        <v>21</v>
      </c>
      <c r="O486" t="s">
        <v>21</v>
      </c>
      <c r="P486" t="s">
        <v>21</v>
      </c>
    </row>
    <row r="487" spans="3:16" x14ac:dyDescent="0.35">
      <c r="C487" t="s">
        <v>757</v>
      </c>
      <c r="D487" t="s">
        <v>757</v>
      </c>
      <c r="E487" t="s">
        <v>15</v>
      </c>
      <c r="F487" t="s">
        <v>16</v>
      </c>
      <c r="G487" t="s">
        <v>17</v>
      </c>
      <c r="H487" t="s">
        <v>18</v>
      </c>
      <c r="I487" t="s">
        <v>19</v>
      </c>
      <c r="J487" s="15">
        <v>0.44</v>
      </c>
      <c r="K487" t="s">
        <v>21</v>
      </c>
      <c r="L487" t="s">
        <v>22</v>
      </c>
      <c r="M487" t="s">
        <v>21</v>
      </c>
      <c r="N487" t="s">
        <v>21</v>
      </c>
      <c r="O487" t="s">
        <v>21</v>
      </c>
      <c r="P487" t="s">
        <v>21</v>
      </c>
    </row>
    <row r="488" spans="3:16" x14ac:dyDescent="0.35">
      <c r="C488" t="s">
        <v>757</v>
      </c>
      <c r="D488" t="s">
        <v>758</v>
      </c>
      <c r="E488" t="s">
        <v>15</v>
      </c>
      <c r="F488" t="s">
        <v>16</v>
      </c>
      <c r="G488" t="s">
        <v>17</v>
      </c>
      <c r="H488" t="s">
        <v>18</v>
      </c>
      <c r="I488" t="s">
        <v>19</v>
      </c>
      <c r="J488" s="15">
        <v>0.44</v>
      </c>
      <c r="K488" t="s">
        <v>21</v>
      </c>
      <c r="L488" t="s">
        <v>22</v>
      </c>
      <c r="M488" t="s">
        <v>21</v>
      </c>
      <c r="N488" t="s">
        <v>21</v>
      </c>
      <c r="O488" t="s">
        <v>21</v>
      </c>
      <c r="P488" t="s">
        <v>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21BE-A304-4E16-BDF8-E49BBD829C04}">
  <dimension ref="A1:AI236"/>
  <sheetViews>
    <sheetView workbookViewId="0"/>
  </sheetViews>
  <sheetFormatPr defaultRowHeight="14.5" x14ac:dyDescent="0.35"/>
  <cols>
    <col min="1" max="1" width="28.7265625" customWidth="1"/>
    <col min="11" max="11" width="25.54296875" bestFit="1" customWidth="1"/>
  </cols>
  <sheetData>
    <row r="1" spans="1:35" s="21" customFormat="1" x14ac:dyDescent="0.35">
      <c r="A1" s="28"/>
      <c r="B1" s="28" t="s">
        <v>1390</v>
      </c>
      <c r="C1" s="28" t="s">
        <v>1740</v>
      </c>
      <c r="D1" s="28" t="s">
        <v>1741</v>
      </c>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row>
    <row r="2" spans="1:35" s="21" customFormat="1" x14ac:dyDescent="0.35">
      <c r="A2" s="31" t="s">
        <v>1727</v>
      </c>
      <c r="B2" s="28">
        <f>SUM(C2:D2)</f>
        <v>29114.770000000019</v>
      </c>
      <c r="C2" s="28">
        <f>SUM(K4:K236)</f>
        <v>24498.180000000026</v>
      </c>
      <c r="D2" s="28">
        <f>SUM('Azure 1 Year Export - Disks'!J2:J488)</f>
        <v>4616.5899999999929</v>
      </c>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row>
    <row r="3" spans="1:35" x14ac:dyDescent="0.35">
      <c r="A3" s="17" t="s">
        <v>1699</v>
      </c>
      <c r="B3" s="2" t="s">
        <v>1391</v>
      </c>
      <c r="C3" s="2" t="s">
        <v>1392</v>
      </c>
      <c r="D3" s="2" t="s">
        <v>1393</v>
      </c>
      <c r="E3" s="1" t="s">
        <v>0</v>
      </c>
      <c r="F3" s="1" t="s">
        <v>833</v>
      </c>
      <c r="G3" s="1" t="s">
        <v>834</v>
      </c>
      <c r="H3" s="1" t="s">
        <v>5</v>
      </c>
      <c r="I3" s="1" t="s">
        <v>6</v>
      </c>
      <c r="J3" s="1" t="s">
        <v>835</v>
      </c>
      <c r="K3" s="1" t="s">
        <v>836</v>
      </c>
      <c r="L3" s="1" t="s">
        <v>837</v>
      </c>
      <c r="M3" s="1" t="s">
        <v>838</v>
      </c>
      <c r="N3" s="1" t="s">
        <v>839</v>
      </c>
      <c r="O3" s="1" t="s">
        <v>840</v>
      </c>
      <c r="P3" s="1" t="s">
        <v>841</v>
      </c>
      <c r="Q3" s="1" t="s">
        <v>842</v>
      </c>
      <c r="R3" s="1" t="s">
        <v>843</v>
      </c>
      <c r="S3" s="1" t="s">
        <v>844</v>
      </c>
      <c r="T3" s="1" t="s">
        <v>845</v>
      </c>
      <c r="U3" s="1" t="s">
        <v>846</v>
      </c>
      <c r="V3" s="1" t="s">
        <v>847</v>
      </c>
      <c r="W3" s="1" t="s">
        <v>12</v>
      </c>
      <c r="X3" s="1" t="s">
        <v>13</v>
      </c>
      <c r="Y3" s="1" t="s">
        <v>10</v>
      </c>
      <c r="Z3" s="1" t="s">
        <v>11</v>
      </c>
      <c r="AA3" s="1" t="s">
        <v>848</v>
      </c>
      <c r="AB3" s="1" t="s">
        <v>849</v>
      </c>
      <c r="AC3" s="1" t="s">
        <v>850</v>
      </c>
      <c r="AD3" s="1" t="s">
        <v>851</v>
      </c>
      <c r="AE3" s="1" t="s">
        <v>852</v>
      </c>
      <c r="AF3" s="1" t="s">
        <v>853</v>
      </c>
    </row>
    <row r="4" spans="1:35" x14ac:dyDescent="0.35">
      <c r="A4" s="18"/>
      <c r="B4" t="str">
        <f>IFERROR(IF(VLOOKUP(E4,'Werners Midrand List'!B:B,1,FALSE)&lt;&gt;"#N/A","Yes","No"),"No")</f>
        <v>No</v>
      </c>
      <c r="C4" t="str">
        <f>IFERROR(IF(VLOOKUP(E4,'Previous Quote - Before Migrate'!C:C,1,FALSE)&lt;&gt;"#N/A","Yes","No"),"No")</f>
        <v>No</v>
      </c>
      <c r="D4" t="str">
        <f>IF(I4&lt;&gt;"","No","Yes")</f>
        <v>No</v>
      </c>
      <c r="E4" t="s">
        <v>14</v>
      </c>
      <c r="F4" t="s">
        <v>27</v>
      </c>
      <c r="G4" t="s">
        <v>15</v>
      </c>
      <c r="H4" t="s">
        <v>854</v>
      </c>
      <c r="I4" t="s">
        <v>915</v>
      </c>
      <c r="J4" t="s">
        <v>945</v>
      </c>
      <c r="K4">
        <v>121.31</v>
      </c>
      <c r="L4">
        <v>0.44</v>
      </c>
      <c r="M4" t="s">
        <v>857</v>
      </c>
      <c r="N4" t="s">
        <v>858</v>
      </c>
      <c r="O4">
        <v>8</v>
      </c>
      <c r="P4">
        <v>16384</v>
      </c>
      <c r="Q4">
        <v>0</v>
      </c>
      <c r="R4">
        <v>0</v>
      </c>
      <c r="S4">
        <v>0</v>
      </c>
      <c r="T4" t="s">
        <v>21</v>
      </c>
      <c r="U4" t="s">
        <v>88</v>
      </c>
      <c r="V4" t="s">
        <v>21</v>
      </c>
      <c r="W4">
        <v>0</v>
      </c>
      <c r="X4">
        <v>0</v>
      </c>
      <c r="Y4">
        <v>0</v>
      </c>
      <c r="Z4">
        <v>0</v>
      </c>
      <c r="AA4">
        <v>1</v>
      </c>
      <c r="AB4" t="s">
        <v>859</v>
      </c>
      <c r="AC4" t="s">
        <v>860</v>
      </c>
      <c r="AD4">
        <v>0</v>
      </c>
      <c r="AE4">
        <v>0</v>
      </c>
      <c r="AF4" t="s">
        <v>861</v>
      </c>
    </row>
    <row r="5" spans="1:35" x14ac:dyDescent="0.35">
      <c r="A5" s="18"/>
      <c r="B5" t="str">
        <f>IFERROR(IF(VLOOKUP(E5,'Werners Midrand List'!B:B,1,FALSE)&lt;&gt;"#N/A","Yes","No"),"No")</f>
        <v>No</v>
      </c>
      <c r="C5" t="str">
        <f>IFERROR(IF(VLOOKUP(E5,'Previous Quote - Before Migrate'!C:C,1,FALSE)&lt;&gt;"#N/A","Yes","No"),"No")</f>
        <v>No</v>
      </c>
      <c r="D5" t="str">
        <f>IF(I5&lt;&gt;"","No","Yes")</f>
        <v>No</v>
      </c>
      <c r="E5" t="s">
        <v>48</v>
      </c>
      <c r="F5" t="s">
        <v>27</v>
      </c>
      <c r="G5" t="s">
        <v>15</v>
      </c>
      <c r="H5" t="s">
        <v>854</v>
      </c>
      <c r="I5" t="s">
        <v>915</v>
      </c>
      <c r="J5" t="s">
        <v>901</v>
      </c>
      <c r="K5">
        <v>60.64</v>
      </c>
      <c r="L5">
        <v>0.44</v>
      </c>
      <c r="M5" t="s">
        <v>857</v>
      </c>
      <c r="N5" t="s">
        <v>863</v>
      </c>
      <c r="O5">
        <v>4</v>
      </c>
      <c r="P5">
        <v>4096</v>
      </c>
      <c r="Q5">
        <v>0</v>
      </c>
      <c r="R5">
        <v>0</v>
      </c>
      <c r="S5">
        <v>0</v>
      </c>
      <c r="T5" t="s">
        <v>21</v>
      </c>
      <c r="U5" t="s">
        <v>88</v>
      </c>
      <c r="V5" t="s">
        <v>21</v>
      </c>
      <c r="W5">
        <v>0</v>
      </c>
      <c r="X5">
        <v>0</v>
      </c>
      <c r="Y5">
        <v>0</v>
      </c>
      <c r="Z5">
        <v>0</v>
      </c>
      <c r="AA5">
        <v>1</v>
      </c>
      <c r="AB5" t="s">
        <v>870</v>
      </c>
      <c r="AC5" t="s">
        <v>871</v>
      </c>
      <c r="AD5">
        <v>0</v>
      </c>
      <c r="AE5">
        <v>0</v>
      </c>
      <c r="AF5" t="s">
        <v>861</v>
      </c>
    </row>
    <row r="6" spans="1:35" x14ac:dyDescent="0.35">
      <c r="A6" s="18"/>
      <c r="B6" t="str">
        <f>IFERROR(IF(VLOOKUP(E6,'Werners Midrand List'!B:B,1,FALSE)&lt;&gt;"#N/A","Yes","No"),"No")</f>
        <v>Yes</v>
      </c>
      <c r="C6" t="str">
        <f>IFERROR(IF(VLOOKUP(E6,'Previous Quote - Before Migrate'!C:C,1,FALSE)&lt;&gt;"#N/A","Yes","No"),"No")</f>
        <v>Yes</v>
      </c>
      <c r="D6" t="str">
        <f t="shared" ref="D6:D44" si="0">IF(I6&lt;&gt;"","No","Yes")</f>
        <v>No</v>
      </c>
      <c r="E6" t="s">
        <v>23</v>
      </c>
      <c r="F6" t="s">
        <v>27</v>
      </c>
      <c r="G6" t="s">
        <v>15</v>
      </c>
      <c r="H6" t="s">
        <v>854</v>
      </c>
      <c r="I6" t="s">
        <v>915</v>
      </c>
      <c r="J6" t="s">
        <v>997</v>
      </c>
      <c r="K6">
        <v>389.33</v>
      </c>
      <c r="L6">
        <v>79.709999999999994</v>
      </c>
      <c r="M6" t="s">
        <v>857</v>
      </c>
      <c r="N6" t="s">
        <v>863</v>
      </c>
      <c r="O6">
        <v>10</v>
      </c>
      <c r="P6">
        <v>81920</v>
      </c>
      <c r="Q6">
        <v>0</v>
      </c>
      <c r="R6">
        <v>0</v>
      </c>
      <c r="S6">
        <v>1061</v>
      </c>
      <c r="T6" t="s">
        <v>89</v>
      </c>
      <c r="U6" t="s">
        <v>88</v>
      </c>
      <c r="V6" t="s">
        <v>21</v>
      </c>
      <c r="W6">
        <v>0</v>
      </c>
      <c r="X6">
        <v>0</v>
      </c>
      <c r="Y6">
        <v>0</v>
      </c>
      <c r="Z6">
        <v>0</v>
      </c>
      <c r="AA6">
        <v>1</v>
      </c>
      <c r="AB6" t="s">
        <v>864</v>
      </c>
      <c r="AC6" t="s">
        <v>865</v>
      </c>
      <c r="AD6">
        <v>0</v>
      </c>
      <c r="AE6">
        <v>0</v>
      </c>
      <c r="AF6" t="s">
        <v>861</v>
      </c>
    </row>
    <row r="7" spans="1:35" x14ac:dyDescent="0.35">
      <c r="A7" s="18"/>
      <c r="B7" t="str">
        <f>IFERROR(IF(VLOOKUP(E7,'Werners Midrand List'!B:B,1,FALSE)&lt;&gt;"#N/A","Yes","No"),"No")</f>
        <v>No</v>
      </c>
      <c r="C7" t="str">
        <f>IFERROR(IF(VLOOKUP(E7,'Previous Quote - Before Migrate'!C:C,1,FALSE)&lt;&gt;"#N/A","Yes","No"),"No")</f>
        <v>No</v>
      </c>
      <c r="D7" t="str">
        <f t="shared" si="0"/>
        <v>No</v>
      </c>
      <c r="E7" t="s">
        <v>46</v>
      </c>
      <c r="F7" t="s">
        <v>27</v>
      </c>
      <c r="G7" t="s">
        <v>15</v>
      </c>
      <c r="H7" t="s">
        <v>854</v>
      </c>
      <c r="I7" t="s">
        <v>915</v>
      </c>
      <c r="J7" t="s">
        <v>921</v>
      </c>
      <c r="K7">
        <v>68.33</v>
      </c>
      <c r="L7">
        <v>0.44</v>
      </c>
      <c r="M7" t="s">
        <v>866</v>
      </c>
      <c r="N7" t="s">
        <v>858</v>
      </c>
      <c r="O7">
        <v>4</v>
      </c>
      <c r="P7">
        <v>16000</v>
      </c>
      <c r="Q7">
        <v>0</v>
      </c>
      <c r="R7">
        <v>0</v>
      </c>
      <c r="S7">
        <v>0</v>
      </c>
      <c r="T7" t="s">
        <v>21</v>
      </c>
      <c r="U7" t="s">
        <v>88</v>
      </c>
      <c r="V7" t="s">
        <v>21</v>
      </c>
      <c r="W7">
        <v>0</v>
      </c>
      <c r="X7">
        <v>0</v>
      </c>
      <c r="Y7">
        <v>0</v>
      </c>
      <c r="Z7">
        <v>0</v>
      </c>
      <c r="AA7">
        <v>1</v>
      </c>
      <c r="AB7" t="s">
        <v>867</v>
      </c>
      <c r="AC7" t="s">
        <v>868</v>
      </c>
      <c r="AD7">
        <v>0</v>
      </c>
      <c r="AE7">
        <v>0</v>
      </c>
      <c r="AF7" t="s">
        <v>861</v>
      </c>
    </row>
    <row r="8" spans="1:35" x14ac:dyDescent="0.35">
      <c r="A8" s="18"/>
      <c r="B8" t="str">
        <f>IFERROR(IF(VLOOKUP(E8,'Werners Midrand List'!B:B,1,FALSE)&lt;&gt;"#N/A","Yes","No"),"No")</f>
        <v>No</v>
      </c>
      <c r="C8" t="str">
        <f>IFERROR(IF(VLOOKUP(E8,'Previous Quote - Before Migrate'!C:C,1,FALSE)&lt;&gt;"#N/A","Yes","No"),"No")</f>
        <v>No</v>
      </c>
      <c r="D8" t="str">
        <f t="shared" si="0"/>
        <v>No</v>
      </c>
      <c r="E8" t="s">
        <v>50</v>
      </c>
      <c r="F8" t="s">
        <v>27</v>
      </c>
      <c r="G8" t="s">
        <v>15</v>
      </c>
      <c r="H8" t="s">
        <v>854</v>
      </c>
      <c r="I8" t="s">
        <v>915</v>
      </c>
      <c r="J8" t="s">
        <v>869</v>
      </c>
      <c r="K8">
        <v>30.33</v>
      </c>
      <c r="L8">
        <v>1.75</v>
      </c>
      <c r="M8" t="s">
        <v>857</v>
      </c>
      <c r="N8" t="s">
        <v>858</v>
      </c>
      <c r="O8">
        <v>2</v>
      </c>
      <c r="P8">
        <v>4096</v>
      </c>
      <c r="Q8">
        <v>0</v>
      </c>
      <c r="R8">
        <v>0</v>
      </c>
      <c r="S8">
        <v>0</v>
      </c>
      <c r="T8" t="s">
        <v>21</v>
      </c>
      <c r="U8" t="s">
        <v>22</v>
      </c>
      <c r="V8" t="s">
        <v>21</v>
      </c>
      <c r="W8">
        <v>0</v>
      </c>
      <c r="X8">
        <v>0</v>
      </c>
      <c r="Y8">
        <v>0</v>
      </c>
      <c r="Z8">
        <v>0</v>
      </c>
      <c r="AA8">
        <v>1</v>
      </c>
      <c r="AB8" t="s">
        <v>872</v>
      </c>
      <c r="AC8" t="s">
        <v>873</v>
      </c>
      <c r="AD8">
        <v>0</v>
      </c>
      <c r="AE8">
        <v>0</v>
      </c>
      <c r="AF8" t="s">
        <v>861</v>
      </c>
    </row>
    <row r="9" spans="1:35" x14ac:dyDescent="0.35">
      <c r="A9" s="18"/>
      <c r="B9" t="str">
        <f>IFERROR(IF(VLOOKUP(E9,'Werners Midrand List'!B:B,1,FALSE)&lt;&gt;"#N/A","Yes","No"),"No")</f>
        <v>No</v>
      </c>
      <c r="C9" t="str">
        <f>IFERROR(IF(VLOOKUP(E9,'Previous Quote - Before Migrate'!C:C,1,FALSE)&lt;&gt;"#N/A","Yes","No"),"No")</f>
        <v>No</v>
      </c>
      <c r="D9" t="str">
        <f t="shared" si="0"/>
        <v>No</v>
      </c>
      <c r="E9" t="s">
        <v>54</v>
      </c>
      <c r="F9" t="s">
        <v>27</v>
      </c>
      <c r="G9" t="s">
        <v>15</v>
      </c>
      <c r="H9" t="s">
        <v>854</v>
      </c>
      <c r="I9" t="s">
        <v>915</v>
      </c>
      <c r="J9" t="s">
        <v>921</v>
      </c>
      <c r="K9">
        <v>68.33</v>
      </c>
      <c r="L9">
        <v>1.75</v>
      </c>
      <c r="M9" t="s">
        <v>874</v>
      </c>
      <c r="N9" t="s">
        <v>863</v>
      </c>
      <c r="O9">
        <v>4</v>
      </c>
      <c r="P9">
        <v>16384</v>
      </c>
      <c r="Q9">
        <v>0</v>
      </c>
      <c r="R9">
        <v>0</v>
      </c>
      <c r="S9">
        <v>0</v>
      </c>
      <c r="T9" t="s">
        <v>21</v>
      </c>
      <c r="U9" t="s">
        <v>22</v>
      </c>
      <c r="V9" t="s">
        <v>21</v>
      </c>
      <c r="W9">
        <v>0</v>
      </c>
      <c r="X9">
        <v>0</v>
      </c>
      <c r="Y9">
        <v>0</v>
      </c>
      <c r="Z9">
        <v>0</v>
      </c>
      <c r="AA9">
        <v>1</v>
      </c>
      <c r="AB9" t="s">
        <v>875</v>
      </c>
      <c r="AC9" t="s">
        <v>876</v>
      </c>
      <c r="AD9">
        <v>0</v>
      </c>
      <c r="AE9">
        <v>0</v>
      </c>
      <c r="AF9" t="s">
        <v>861</v>
      </c>
    </row>
    <row r="10" spans="1:35" x14ac:dyDescent="0.35">
      <c r="A10" s="18"/>
      <c r="B10" t="str">
        <f>IFERROR(IF(VLOOKUP(E10,'Werners Midrand List'!B:B,1,FALSE)&lt;&gt;"#N/A","Yes","No"),"No")</f>
        <v>No</v>
      </c>
      <c r="C10" t="str">
        <f>IFERROR(IF(VLOOKUP(E10,'Previous Quote - Before Migrate'!C:C,1,FALSE)&lt;&gt;"#N/A","Yes","No"),"No")</f>
        <v>No</v>
      </c>
      <c r="D10" t="str">
        <f t="shared" si="0"/>
        <v>No</v>
      </c>
      <c r="E10" t="s">
        <v>66</v>
      </c>
      <c r="F10" t="s">
        <v>27</v>
      </c>
      <c r="G10" t="s">
        <v>15</v>
      </c>
      <c r="H10" t="s">
        <v>854</v>
      </c>
      <c r="I10" t="s">
        <v>915</v>
      </c>
      <c r="J10" t="s">
        <v>877</v>
      </c>
      <c r="K10">
        <v>34.14</v>
      </c>
      <c r="L10">
        <v>0.88</v>
      </c>
      <c r="M10" t="s">
        <v>857</v>
      </c>
      <c r="N10" t="s">
        <v>858</v>
      </c>
      <c r="O10">
        <v>2</v>
      </c>
      <c r="P10">
        <v>8192</v>
      </c>
      <c r="Q10">
        <v>0</v>
      </c>
      <c r="R10">
        <v>0</v>
      </c>
      <c r="S10">
        <v>0</v>
      </c>
      <c r="T10" t="s">
        <v>21</v>
      </c>
      <c r="U10" t="s">
        <v>343</v>
      </c>
      <c r="V10" t="s">
        <v>21</v>
      </c>
      <c r="W10">
        <v>0</v>
      </c>
      <c r="X10">
        <v>0</v>
      </c>
      <c r="Y10">
        <v>0</v>
      </c>
      <c r="Z10">
        <v>0</v>
      </c>
      <c r="AA10">
        <v>1</v>
      </c>
      <c r="AB10" t="s">
        <v>880</v>
      </c>
      <c r="AC10" t="s">
        <v>881</v>
      </c>
      <c r="AD10">
        <v>0</v>
      </c>
      <c r="AE10">
        <v>0</v>
      </c>
      <c r="AF10" t="s">
        <v>861</v>
      </c>
    </row>
    <row r="11" spans="1:35" x14ac:dyDescent="0.35">
      <c r="A11" s="18"/>
      <c r="B11" t="str">
        <f>IFERROR(IF(VLOOKUP(E11,'Werners Midrand List'!B:B,1,FALSE)&lt;&gt;"#N/A","Yes","No"),"No")</f>
        <v>Yes</v>
      </c>
      <c r="C11" t="str">
        <f>IFERROR(IF(VLOOKUP(E11,'Previous Quote - Before Migrate'!C:C,1,FALSE)&lt;&gt;"#N/A","Yes","No"),"No")</f>
        <v>Yes</v>
      </c>
      <c r="D11" t="str">
        <f t="shared" si="0"/>
        <v>No</v>
      </c>
      <c r="E11" t="s">
        <v>72</v>
      </c>
      <c r="F11" t="s">
        <v>27</v>
      </c>
      <c r="G11" t="s">
        <v>15</v>
      </c>
      <c r="H11" t="s">
        <v>854</v>
      </c>
      <c r="I11" t="s">
        <v>915</v>
      </c>
      <c r="J11" t="s">
        <v>869</v>
      </c>
      <c r="K11">
        <v>30.33</v>
      </c>
      <c r="L11">
        <v>7.89</v>
      </c>
      <c r="M11" t="s">
        <v>885</v>
      </c>
      <c r="N11" t="s">
        <v>863</v>
      </c>
      <c r="O11">
        <v>2</v>
      </c>
      <c r="P11">
        <v>4096</v>
      </c>
      <c r="Q11">
        <v>0</v>
      </c>
      <c r="R11">
        <v>0</v>
      </c>
      <c r="S11">
        <v>80</v>
      </c>
      <c r="T11" t="s">
        <v>88</v>
      </c>
      <c r="U11" t="s">
        <v>21</v>
      </c>
      <c r="V11" t="s">
        <v>21</v>
      </c>
      <c r="W11">
        <v>0</v>
      </c>
      <c r="X11">
        <v>0</v>
      </c>
      <c r="Y11">
        <v>0</v>
      </c>
      <c r="Z11">
        <v>0</v>
      </c>
      <c r="AA11">
        <v>1</v>
      </c>
      <c r="AB11" t="s">
        <v>886</v>
      </c>
      <c r="AC11" t="s">
        <v>887</v>
      </c>
      <c r="AD11">
        <v>0</v>
      </c>
      <c r="AE11">
        <v>0</v>
      </c>
      <c r="AF11" t="s">
        <v>861</v>
      </c>
    </row>
    <row r="12" spans="1:35" x14ac:dyDescent="0.35">
      <c r="A12" s="18"/>
      <c r="B12" t="str">
        <f>IFERROR(IF(VLOOKUP(E12,'Werners Midrand List'!B:B,1,FALSE)&lt;&gt;"#N/A","Yes","No"),"No")</f>
        <v>No</v>
      </c>
      <c r="C12" t="str">
        <f>IFERROR(IF(VLOOKUP(E12,'Previous Quote - Before Migrate'!C:C,1,FALSE)&lt;&gt;"#N/A","Yes","No"),"No")</f>
        <v>No</v>
      </c>
      <c r="D12" t="str">
        <f t="shared" si="0"/>
        <v>No</v>
      </c>
      <c r="E12" t="s">
        <v>60</v>
      </c>
      <c r="F12" t="s">
        <v>27</v>
      </c>
      <c r="G12" t="s">
        <v>15</v>
      </c>
      <c r="H12" t="s">
        <v>854</v>
      </c>
      <c r="I12" t="s">
        <v>915</v>
      </c>
      <c r="J12" t="s">
        <v>877</v>
      </c>
      <c r="K12">
        <v>34.14</v>
      </c>
      <c r="L12">
        <v>0.88</v>
      </c>
      <c r="M12" t="s">
        <v>857</v>
      </c>
      <c r="N12" t="s">
        <v>858</v>
      </c>
      <c r="O12">
        <v>2</v>
      </c>
      <c r="P12">
        <v>8192</v>
      </c>
      <c r="Q12">
        <v>0</v>
      </c>
      <c r="R12">
        <v>0</v>
      </c>
      <c r="S12">
        <v>0</v>
      </c>
      <c r="T12" t="s">
        <v>21</v>
      </c>
      <c r="U12" t="s">
        <v>343</v>
      </c>
      <c r="V12" t="s">
        <v>21</v>
      </c>
      <c r="W12">
        <v>0</v>
      </c>
      <c r="X12">
        <v>0</v>
      </c>
      <c r="Y12">
        <v>0</v>
      </c>
      <c r="Z12">
        <v>0</v>
      </c>
      <c r="AA12">
        <v>1</v>
      </c>
      <c r="AB12" t="s">
        <v>878</v>
      </c>
      <c r="AC12" t="s">
        <v>879</v>
      </c>
      <c r="AD12">
        <v>0</v>
      </c>
      <c r="AE12">
        <v>0</v>
      </c>
      <c r="AF12" t="s">
        <v>861</v>
      </c>
    </row>
    <row r="13" spans="1:35" x14ac:dyDescent="0.35">
      <c r="A13" s="18"/>
      <c r="B13" t="str">
        <f>IFERROR(IF(VLOOKUP(E13,'Werners Midrand List'!B:B,1,FALSE)&lt;&gt;"#N/A","Yes","No"),"No")</f>
        <v>No</v>
      </c>
      <c r="C13" t="str">
        <f>IFERROR(IF(VLOOKUP(E13,'Previous Quote - Before Migrate'!C:C,1,FALSE)&lt;&gt;"#N/A","Yes","No"),"No")</f>
        <v>No</v>
      </c>
      <c r="D13" t="str">
        <f t="shared" si="0"/>
        <v>No</v>
      </c>
      <c r="E13" t="s">
        <v>70</v>
      </c>
      <c r="F13" t="s">
        <v>27</v>
      </c>
      <c r="G13" t="s">
        <v>15</v>
      </c>
      <c r="H13" t="s">
        <v>854</v>
      </c>
      <c r="I13" t="s">
        <v>915</v>
      </c>
      <c r="J13" t="s">
        <v>882</v>
      </c>
      <c r="K13">
        <v>136.63999999999999</v>
      </c>
      <c r="L13">
        <v>0.44</v>
      </c>
      <c r="M13" t="s">
        <v>857</v>
      </c>
      <c r="N13" t="s">
        <v>858</v>
      </c>
      <c r="O13">
        <v>8</v>
      </c>
      <c r="P13">
        <v>24576</v>
      </c>
      <c r="Q13">
        <v>0</v>
      </c>
      <c r="R13">
        <v>0</v>
      </c>
      <c r="S13">
        <v>0</v>
      </c>
      <c r="T13" t="s">
        <v>21</v>
      </c>
      <c r="U13" t="s">
        <v>88</v>
      </c>
      <c r="V13" t="s">
        <v>21</v>
      </c>
      <c r="W13">
        <v>0</v>
      </c>
      <c r="X13">
        <v>0</v>
      </c>
      <c r="Y13">
        <v>0</v>
      </c>
      <c r="Z13">
        <v>0</v>
      </c>
      <c r="AA13">
        <v>1</v>
      </c>
      <c r="AB13" t="s">
        <v>883</v>
      </c>
      <c r="AC13" t="s">
        <v>884</v>
      </c>
      <c r="AD13">
        <v>0</v>
      </c>
      <c r="AE13">
        <v>0</v>
      </c>
      <c r="AF13" t="s">
        <v>861</v>
      </c>
    </row>
    <row r="14" spans="1:35" x14ac:dyDescent="0.35">
      <c r="A14" s="18"/>
      <c r="B14" t="str">
        <f>IFERROR(IF(VLOOKUP(E14,'Werners Midrand List'!B:B,1,FALSE)&lt;&gt;"#N/A","Yes","No"),"No")</f>
        <v>Yes</v>
      </c>
      <c r="C14" t="str">
        <f>IFERROR(IF(VLOOKUP(E14,'Previous Quote - Before Migrate'!C:C,1,FALSE)&lt;&gt;"#N/A","Yes","No"),"No")</f>
        <v>Yes</v>
      </c>
      <c r="D14" t="str">
        <f t="shared" si="0"/>
        <v>No</v>
      </c>
      <c r="E14" t="s">
        <v>77</v>
      </c>
      <c r="F14" t="s">
        <v>27</v>
      </c>
      <c r="G14" t="s">
        <v>15</v>
      </c>
      <c r="H14" t="s">
        <v>854</v>
      </c>
      <c r="I14" t="s">
        <v>915</v>
      </c>
      <c r="J14" t="s">
        <v>945</v>
      </c>
      <c r="K14">
        <v>121.31</v>
      </c>
      <c r="L14">
        <v>15.18</v>
      </c>
      <c r="M14" t="s">
        <v>866</v>
      </c>
      <c r="N14" t="s">
        <v>858</v>
      </c>
      <c r="O14">
        <v>8</v>
      </c>
      <c r="P14">
        <v>12288</v>
      </c>
      <c r="Q14">
        <v>0</v>
      </c>
      <c r="R14">
        <v>0</v>
      </c>
      <c r="S14">
        <v>250</v>
      </c>
      <c r="T14" t="s">
        <v>88</v>
      </c>
      <c r="U14" t="s">
        <v>21</v>
      </c>
      <c r="V14" t="s">
        <v>21</v>
      </c>
      <c r="W14">
        <v>0</v>
      </c>
      <c r="X14">
        <v>0</v>
      </c>
      <c r="Y14">
        <v>0</v>
      </c>
      <c r="Z14">
        <v>0</v>
      </c>
      <c r="AA14">
        <v>1</v>
      </c>
      <c r="AB14" t="s">
        <v>888</v>
      </c>
      <c r="AC14" t="s">
        <v>889</v>
      </c>
      <c r="AD14">
        <v>0</v>
      </c>
      <c r="AE14">
        <v>0</v>
      </c>
      <c r="AF14" t="s">
        <v>861</v>
      </c>
    </row>
    <row r="15" spans="1:35" x14ac:dyDescent="0.35">
      <c r="A15" s="18"/>
      <c r="B15" t="str">
        <f>IFERROR(IF(VLOOKUP(E15,'Werners Midrand List'!B:B,1,FALSE)&lt;&gt;"#N/A","Yes","No"),"No")</f>
        <v>No</v>
      </c>
      <c r="C15" t="str">
        <f>IFERROR(IF(VLOOKUP(E15,'Previous Quote - Before Migrate'!C:C,1,FALSE)&lt;&gt;"#N/A","Yes","No"),"No")</f>
        <v>No</v>
      </c>
      <c r="D15" t="str">
        <f t="shared" si="0"/>
        <v>No</v>
      </c>
      <c r="E15" t="s">
        <v>79</v>
      </c>
      <c r="F15" t="s">
        <v>27</v>
      </c>
      <c r="G15" t="s">
        <v>890</v>
      </c>
      <c r="H15" t="s">
        <v>891</v>
      </c>
      <c r="I15" t="s">
        <v>915</v>
      </c>
      <c r="J15" t="s">
        <v>869</v>
      </c>
      <c r="K15">
        <v>30.33</v>
      </c>
      <c r="L15">
        <v>0.44</v>
      </c>
      <c r="M15" t="s">
        <v>892</v>
      </c>
      <c r="N15" t="s">
        <v>863</v>
      </c>
      <c r="O15">
        <v>1</v>
      </c>
      <c r="P15">
        <v>4096</v>
      </c>
      <c r="Q15">
        <v>0</v>
      </c>
      <c r="R15">
        <v>0</v>
      </c>
      <c r="S15">
        <v>0</v>
      </c>
      <c r="T15" t="s">
        <v>21</v>
      </c>
      <c r="U15" t="s">
        <v>88</v>
      </c>
      <c r="V15" t="s">
        <v>21</v>
      </c>
      <c r="W15">
        <v>0</v>
      </c>
      <c r="X15">
        <v>0</v>
      </c>
      <c r="Y15">
        <v>0</v>
      </c>
      <c r="Z15">
        <v>0</v>
      </c>
      <c r="AA15">
        <v>1</v>
      </c>
      <c r="AB15" t="s">
        <v>893</v>
      </c>
      <c r="AC15" t="s">
        <v>894</v>
      </c>
      <c r="AD15">
        <v>0</v>
      </c>
      <c r="AE15">
        <v>0</v>
      </c>
      <c r="AF15" t="s">
        <v>861</v>
      </c>
    </row>
    <row r="16" spans="1:35" x14ac:dyDescent="0.35">
      <c r="A16" s="18"/>
      <c r="B16" t="str">
        <f>IFERROR(IF(VLOOKUP(E16,'Werners Midrand List'!B:B,1,FALSE)&lt;&gt;"#N/A","Yes","No"),"No")</f>
        <v>No</v>
      </c>
      <c r="C16" t="str">
        <f>IFERROR(IF(VLOOKUP(E16,'Previous Quote - Before Migrate'!C:C,1,FALSE)&lt;&gt;"#N/A","Yes","No"),"No")</f>
        <v>No</v>
      </c>
      <c r="D16" t="str">
        <f t="shared" si="0"/>
        <v>No</v>
      </c>
      <c r="E16" t="s">
        <v>80</v>
      </c>
      <c r="F16" t="s">
        <v>27</v>
      </c>
      <c r="G16" t="s">
        <v>15</v>
      </c>
      <c r="H16" t="s">
        <v>854</v>
      </c>
      <c r="I16" t="s">
        <v>915</v>
      </c>
      <c r="J16" t="s">
        <v>869</v>
      </c>
      <c r="K16">
        <v>30.33</v>
      </c>
      <c r="L16">
        <v>0.88</v>
      </c>
      <c r="M16" t="s">
        <v>874</v>
      </c>
      <c r="N16" t="s">
        <v>863</v>
      </c>
      <c r="O16">
        <v>2</v>
      </c>
      <c r="P16">
        <v>4096</v>
      </c>
      <c r="Q16">
        <v>0</v>
      </c>
      <c r="R16">
        <v>0</v>
      </c>
      <c r="S16">
        <v>0</v>
      </c>
      <c r="T16" t="s">
        <v>21</v>
      </c>
      <c r="U16" t="s">
        <v>343</v>
      </c>
      <c r="V16" t="s">
        <v>21</v>
      </c>
      <c r="W16">
        <v>0</v>
      </c>
      <c r="X16">
        <v>0</v>
      </c>
      <c r="Y16">
        <v>0</v>
      </c>
      <c r="Z16">
        <v>0</v>
      </c>
      <c r="AA16">
        <v>1</v>
      </c>
      <c r="AB16" t="s">
        <v>895</v>
      </c>
      <c r="AC16" t="s">
        <v>896</v>
      </c>
      <c r="AD16">
        <v>0</v>
      </c>
      <c r="AE16">
        <v>0</v>
      </c>
      <c r="AF16" t="s">
        <v>861</v>
      </c>
    </row>
    <row r="17" spans="1:32" x14ac:dyDescent="0.35">
      <c r="A17" s="18"/>
      <c r="B17" t="str">
        <f>IFERROR(IF(VLOOKUP(E17,'Werners Midrand List'!B:B,1,FALSE)&lt;&gt;"#N/A","Yes","No"),"No")</f>
        <v>No</v>
      </c>
      <c r="C17" t="str">
        <f>IFERROR(IF(VLOOKUP(E17,'Previous Quote - Before Migrate'!C:C,1,FALSE)&lt;&gt;"#N/A","Yes","No"),"No")</f>
        <v>No</v>
      </c>
      <c r="D17" t="str">
        <f t="shared" si="0"/>
        <v>No</v>
      </c>
      <c r="E17" t="s">
        <v>220</v>
      </c>
      <c r="F17" t="s">
        <v>27</v>
      </c>
      <c r="G17" t="s">
        <v>15</v>
      </c>
      <c r="H17" t="s">
        <v>854</v>
      </c>
      <c r="I17" t="s">
        <v>915</v>
      </c>
      <c r="J17" t="s">
        <v>997</v>
      </c>
      <c r="K17">
        <v>389.33</v>
      </c>
      <c r="L17">
        <v>2.63</v>
      </c>
      <c r="M17" t="s">
        <v>866</v>
      </c>
      <c r="N17" t="s">
        <v>858</v>
      </c>
      <c r="O17">
        <v>16</v>
      </c>
      <c r="P17">
        <v>96384</v>
      </c>
      <c r="Q17">
        <v>0</v>
      </c>
      <c r="R17">
        <v>0</v>
      </c>
      <c r="S17">
        <v>0</v>
      </c>
      <c r="T17" t="s">
        <v>21</v>
      </c>
      <c r="U17" t="s">
        <v>1704</v>
      </c>
      <c r="V17" t="s">
        <v>21</v>
      </c>
      <c r="W17">
        <v>0</v>
      </c>
      <c r="X17">
        <v>0</v>
      </c>
      <c r="Y17">
        <v>0</v>
      </c>
      <c r="Z17">
        <v>0</v>
      </c>
      <c r="AA17">
        <v>1</v>
      </c>
      <c r="AB17" t="s">
        <v>976</v>
      </c>
      <c r="AC17" t="s">
        <v>977</v>
      </c>
      <c r="AD17">
        <v>0</v>
      </c>
      <c r="AE17">
        <v>0</v>
      </c>
      <c r="AF17" t="s">
        <v>861</v>
      </c>
    </row>
    <row r="18" spans="1:32" x14ac:dyDescent="0.35">
      <c r="A18" s="18"/>
      <c r="B18" t="str">
        <f>IFERROR(IF(VLOOKUP(E18,'Werners Midrand List'!B:B,1,FALSE)&lt;&gt;"#N/A","Yes","No"),"No")</f>
        <v>No</v>
      </c>
      <c r="C18" t="str">
        <f>IFERROR(IF(VLOOKUP(E18,'Previous Quote - Before Migrate'!C:C,1,FALSE)&lt;&gt;"#N/A","Yes","No"),"No")</f>
        <v>Yes</v>
      </c>
      <c r="D18" t="str">
        <f t="shared" si="0"/>
        <v>No</v>
      </c>
      <c r="E18" t="s">
        <v>382</v>
      </c>
      <c r="F18" t="s">
        <v>27</v>
      </c>
      <c r="G18" t="s">
        <v>890</v>
      </c>
      <c r="H18" t="s">
        <v>891</v>
      </c>
      <c r="I18" t="s">
        <v>915</v>
      </c>
      <c r="J18" t="s">
        <v>869</v>
      </c>
      <c r="K18">
        <v>30.33</v>
      </c>
      <c r="L18">
        <v>4.03</v>
      </c>
      <c r="M18" t="s">
        <v>892</v>
      </c>
      <c r="N18" t="s">
        <v>863</v>
      </c>
      <c r="O18">
        <v>2</v>
      </c>
      <c r="P18">
        <v>2048</v>
      </c>
      <c r="Q18">
        <v>0</v>
      </c>
      <c r="R18">
        <v>0</v>
      </c>
      <c r="S18">
        <v>50</v>
      </c>
      <c r="T18" t="s">
        <v>88</v>
      </c>
      <c r="U18" t="s">
        <v>21</v>
      </c>
      <c r="V18" t="s">
        <v>21</v>
      </c>
      <c r="W18">
        <v>0</v>
      </c>
      <c r="X18">
        <v>0</v>
      </c>
      <c r="Y18">
        <v>0</v>
      </c>
      <c r="Z18">
        <v>0</v>
      </c>
      <c r="AA18">
        <v>1</v>
      </c>
      <c r="AB18" t="s">
        <v>916</v>
      </c>
      <c r="AC18" t="s">
        <v>1059</v>
      </c>
      <c r="AD18">
        <v>0</v>
      </c>
      <c r="AE18">
        <v>0</v>
      </c>
      <c r="AF18" t="s">
        <v>861</v>
      </c>
    </row>
    <row r="19" spans="1:32" x14ac:dyDescent="0.35">
      <c r="A19" s="18"/>
      <c r="B19" t="str">
        <f>IFERROR(IF(VLOOKUP(E19,'Werners Midrand List'!B:B,1,FALSE)&lt;&gt;"#N/A","Yes","No"),"No")</f>
        <v>No</v>
      </c>
      <c r="C19" t="str">
        <f>IFERROR(IF(VLOOKUP(E19,'Previous Quote - Before Migrate'!C:C,1,FALSE)&lt;&gt;"#N/A","Yes","No"),"No")</f>
        <v>No</v>
      </c>
      <c r="D19" t="str">
        <f t="shared" si="0"/>
        <v>No</v>
      </c>
      <c r="E19" t="s">
        <v>393</v>
      </c>
      <c r="F19" t="s">
        <v>27</v>
      </c>
      <c r="G19" t="s">
        <v>890</v>
      </c>
      <c r="H19" t="s">
        <v>914</v>
      </c>
      <c r="I19" t="s">
        <v>915</v>
      </c>
      <c r="J19" t="s">
        <v>921</v>
      </c>
      <c r="K19">
        <v>68.33</v>
      </c>
      <c r="L19">
        <v>2.06</v>
      </c>
      <c r="M19" t="s">
        <v>27</v>
      </c>
      <c r="N19" t="s">
        <v>858</v>
      </c>
      <c r="O19">
        <v>4</v>
      </c>
      <c r="P19">
        <v>8196</v>
      </c>
      <c r="Q19">
        <v>0</v>
      </c>
      <c r="R19">
        <v>0</v>
      </c>
      <c r="S19">
        <v>20</v>
      </c>
      <c r="T19" t="s">
        <v>88</v>
      </c>
      <c r="U19" t="s">
        <v>21</v>
      </c>
      <c r="V19" t="s">
        <v>21</v>
      </c>
      <c r="W19">
        <v>0</v>
      </c>
      <c r="X19">
        <v>0</v>
      </c>
      <c r="Y19">
        <v>0</v>
      </c>
      <c r="Z19">
        <v>0</v>
      </c>
      <c r="AA19">
        <v>1</v>
      </c>
      <c r="AB19" t="s">
        <v>916</v>
      </c>
      <c r="AC19" t="s">
        <v>1070</v>
      </c>
      <c r="AD19">
        <v>0</v>
      </c>
      <c r="AE19">
        <v>0</v>
      </c>
      <c r="AF19" t="s">
        <v>861</v>
      </c>
    </row>
    <row r="20" spans="1:32" x14ac:dyDescent="0.35">
      <c r="A20" s="18"/>
      <c r="B20" t="str">
        <f>IFERROR(IF(VLOOKUP(E20,'Werners Midrand List'!B:B,1,FALSE)&lt;&gt;"#N/A","Yes","No"),"No")</f>
        <v>No</v>
      </c>
      <c r="C20" t="str">
        <f>IFERROR(IF(VLOOKUP(E20,'Previous Quote - Before Migrate'!C:C,1,FALSE)&lt;&gt;"#N/A","Yes","No"),"No")</f>
        <v>Yes</v>
      </c>
      <c r="D20" t="str">
        <f t="shared" si="0"/>
        <v>No</v>
      </c>
      <c r="E20" t="s">
        <v>186</v>
      </c>
      <c r="F20" t="s">
        <v>27</v>
      </c>
      <c r="G20" t="s">
        <v>890</v>
      </c>
      <c r="H20" t="s">
        <v>914</v>
      </c>
      <c r="I20" t="s">
        <v>915</v>
      </c>
      <c r="J20" t="s">
        <v>869</v>
      </c>
      <c r="K20">
        <v>30.33</v>
      </c>
      <c r="L20">
        <v>2.06</v>
      </c>
      <c r="M20" t="s">
        <v>27</v>
      </c>
      <c r="N20" t="s">
        <v>858</v>
      </c>
      <c r="O20">
        <v>1</v>
      </c>
      <c r="P20">
        <v>4096</v>
      </c>
      <c r="Q20">
        <v>0</v>
      </c>
      <c r="R20">
        <v>0</v>
      </c>
      <c r="S20">
        <v>20</v>
      </c>
      <c r="T20" t="s">
        <v>88</v>
      </c>
      <c r="U20" t="s">
        <v>21</v>
      </c>
      <c r="V20" t="s">
        <v>21</v>
      </c>
      <c r="W20">
        <v>0</v>
      </c>
      <c r="X20">
        <v>0</v>
      </c>
      <c r="Y20">
        <v>0</v>
      </c>
      <c r="Z20">
        <v>0</v>
      </c>
      <c r="AA20">
        <v>1</v>
      </c>
      <c r="AB20" t="s">
        <v>916</v>
      </c>
      <c r="AC20" t="s">
        <v>956</v>
      </c>
      <c r="AD20">
        <v>0</v>
      </c>
      <c r="AE20">
        <v>0</v>
      </c>
      <c r="AF20" t="s">
        <v>861</v>
      </c>
    </row>
    <row r="21" spans="1:32" x14ac:dyDescent="0.35">
      <c r="A21" s="18"/>
      <c r="B21" t="str">
        <f>IFERROR(IF(VLOOKUP(E21,'Werners Midrand List'!B:B,1,FALSE)&lt;&gt;"#N/A","Yes","No"),"No")</f>
        <v>No</v>
      </c>
      <c r="C21" t="str">
        <f>IFERROR(IF(VLOOKUP(E21,'Previous Quote - Before Migrate'!C:C,1,FALSE)&lt;&gt;"#N/A","Yes","No"),"No")</f>
        <v>No</v>
      </c>
      <c r="D21" t="str">
        <f t="shared" si="0"/>
        <v>No</v>
      </c>
      <c r="E21" t="s">
        <v>189</v>
      </c>
      <c r="F21" t="s">
        <v>27</v>
      </c>
      <c r="G21" t="s">
        <v>15</v>
      </c>
      <c r="H21" t="s">
        <v>854</v>
      </c>
      <c r="I21" t="s">
        <v>915</v>
      </c>
      <c r="J21" t="s">
        <v>901</v>
      </c>
      <c r="K21">
        <v>60.64</v>
      </c>
      <c r="L21">
        <v>0.44</v>
      </c>
      <c r="M21" t="s">
        <v>857</v>
      </c>
      <c r="N21" t="s">
        <v>863</v>
      </c>
      <c r="O21">
        <v>4</v>
      </c>
      <c r="P21">
        <v>8192</v>
      </c>
      <c r="Q21">
        <v>0</v>
      </c>
      <c r="R21">
        <v>0</v>
      </c>
      <c r="S21">
        <v>0</v>
      </c>
      <c r="T21" t="s">
        <v>21</v>
      </c>
      <c r="U21" t="s">
        <v>88</v>
      </c>
      <c r="V21" t="s">
        <v>21</v>
      </c>
      <c r="W21">
        <v>0</v>
      </c>
      <c r="X21">
        <v>0</v>
      </c>
      <c r="Y21">
        <v>0</v>
      </c>
      <c r="Z21">
        <v>0</v>
      </c>
      <c r="AA21">
        <v>1</v>
      </c>
      <c r="AB21" t="s">
        <v>959</v>
      </c>
      <c r="AC21" t="s">
        <v>960</v>
      </c>
      <c r="AD21">
        <v>0</v>
      </c>
      <c r="AE21">
        <v>0</v>
      </c>
      <c r="AF21" t="s">
        <v>861</v>
      </c>
    </row>
    <row r="22" spans="1:32" x14ac:dyDescent="0.35">
      <c r="A22" s="18"/>
      <c r="B22" t="str">
        <f>IFERROR(IF(VLOOKUP(E22,'Werners Midrand List'!B:B,1,FALSE)&lt;&gt;"#N/A","Yes","No"),"No")</f>
        <v>No</v>
      </c>
      <c r="C22" t="str">
        <f>IFERROR(IF(VLOOKUP(E22,'Previous Quote - Before Migrate'!C:C,1,FALSE)&lt;&gt;"#N/A","Yes","No"),"No")</f>
        <v>No</v>
      </c>
      <c r="D22" t="str">
        <f t="shared" si="0"/>
        <v>No</v>
      </c>
      <c r="E22" t="s">
        <v>398</v>
      </c>
      <c r="F22" t="s">
        <v>27</v>
      </c>
      <c r="G22" t="s">
        <v>890</v>
      </c>
      <c r="H22" t="s">
        <v>914</v>
      </c>
      <c r="I22" t="s">
        <v>915</v>
      </c>
      <c r="J22" t="s">
        <v>928</v>
      </c>
      <c r="K22">
        <v>97.25</v>
      </c>
      <c r="L22">
        <v>0.44</v>
      </c>
      <c r="M22" t="s">
        <v>27</v>
      </c>
      <c r="N22" t="s">
        <v>863</v>
      </c>
      <c r="O22">
        <v>4</v>
      </c>
      <c r="P22">
        <v>32768</v>
      </c>
      <c r="Q22">
        <v>0</v>
      </c>
      <c r="R22">
        <v>0</v>
      </c>
      <c r="S22">
        <v>0</v>
      </c>
      <c r="T22" t="s">
        <v>21</v>
      </c>
      <c r="U22" t="s">
        <v>88</v>
      </c>
      <c r="V22" t="s">
        <v>21</v>
      </c>
      <c r="W22">
        <v>0</v>
      </c>
      <c r="X22">
        <v>0</v>
      </c>
      <c r="Y22">
        <v>0</v>
      </c>
      <c r="Z22">
        <v>0</v>
      </c>
      <c r="AA22">
        <v>1</v>
      </c>
      <c r="AB22" t="s">
        <v>916</v>
      </c>
      <c r="AC22" t="s">
        <v>1075</v>
      </c>
      <c r="AD22">
        <v>0</v>
      </c>
      <c r="AE22">
        <v>0</v>
      </c>
      <c r="AF22" t="s">
        <v>861</v>
      </c>
    </row>
    <row r="23" spans="1:32" x14ac:dyDescent="0.35">
      <c r="A23" s="18"/>
      <c r="B23" t="str">
        <f>IFERROR(IF(VLOOKUP(E23,'Werners Midrand List'!B:B,1,FALSE)&lt;&gt;"#N/A","Yes","No"),"No")</f>
        <v>No</v>
      </c>
      <c r="C23" t="str">
        <f>IFERROR(IF(VLOOKUP(E23,'Previous Quote - Before Migrate'!C:C,1,FALSE)&lt;&gt;"#N/A","Yes","No"),"No")</f>
        <v>No</v>
      </c>
      <c r="D23" t="str">
        <f t="shared" si="0"/>
        <v>No</v>
      </c>
      <c r="E23" t="s">
        <v>392</v>
      </c>
      <c r="F23" t="s">
        <v>27</v>
      </c>
      <c r="G23" t="s">
        <v>15</v>
      </c>
      <c r="H23" t="s">
        <v>854</v>
      </c>
      <c r="I23" t="s">
        <v>915</v>
      </c>
      <c r="J23" t="s">
        <v>877</v>
      </c>
      <c r="K23">
        <v>34.14</v>
      </c>
      <c r="L23">
        <v>0.44</v>
      </c>
      <c r="M23" t="s">
        <v>857</v>
      </c>
      <c r="N23" t="s">
        <v>858</v>
      </c>
      <c r="O23">
        <v>2</v>
      </c>
      <c r="P23">
        <v>6144</v>
      </c>
      <c r="Q23">
        <v>0</v>
      </c>
      <c r="R23">
        <v>0</v>
      </c>
      <c r="S23">
        <v>0</v>
      </c>
      <c r="T23" t="s">
        <v>21</v>
      </c>
      <c r="U23" t="s">
        <v>88</v>
      </c>
      <c r="V23" t="s">
        <v>21</v>
      </c>
      <c r="W23">
        <v>0</v>
      </c>
      <c r="X23">
        <v>0</v>
      </c>
      <c r="Y23">
        <v>0</v>
      </c>
      <c r="Z23">
        <v>0</v>
      </c>
      <c r="AA23">
        <v>1</v>
      </c>
      <c r="AB23" t="s">
        <v>1068</v>
      </c>
      <c r="AC23" t="s">
        <v>1069</v>
      </c>
      <c r="AD23">
        <v>0</v>
      </c>
      <c r="AE23">
        <v>0</v>
      </c>
      <c r="AF23" t="s">
        <v>861</v>
      </c>
    </row>
    <row r="24" spans="1:32" x14ac:dyDescent="0.35">
      <c r="A24" s="18"/>
      <c r="B24" t="str">
        <f>IFERROR(IF(VLOOKUP(E24,'Werners Midrand List'!B:B,1,FALSE)&lt;&gt;"#N/A","Yes","No"),"No")</f>
        <v>No</v>
      </c>
      <c r="C24" t="str">
        <f>IFERROR(IF(VLOOKUP(E24,'Previous Quote - Before Migrate'!C:C,1,FALSE)&lt;&gt;"#N/A","Yes","No"),"No")</f>
        <v>No</v>
      </c>
      <c r="D24" t="str">
        <f t="shared" si="0"/>
        <v>No</v>
      </c>
      <c r="E24" t="s">
        <v>315</v>
      </c>
      <c r="F24" t="s">
        <v>27</v>
      </c>
      <c r="G24" t="s">
        <v>15</v>
      </c>
      <c r="H24" t="s">
        <v>854</v>
      </c>
      <c r="I24" t="s">
        <v>915</v>
      </c>
      <c r="J24" t="s">
        <v>921</v>
      </c>
      <c r="K24">
        <v>68.33</v>
      </c>
      <c r="L24">
        <v>1.31</v>
      </c>
      <c r="M24" t="s">
        <v>857</v>
      </c>
      <c r="N24" t="s">
        <v>863</v>
      </c>
      <c r="O24">
        <v>4</v>
      </c>
      <c r="P24">
        <v>16384</v>
      </c>
      <c r="Q24">
        <v>0</v>
      </c>
      <c r="R24">
        <v>0</v>
      </c>
      <c r="S24">
        <v>0</v>
      </c>
      <c r="T24" t="s">
        <v>21</v>
      </c>
      <c r="U24" t="s">
        <v>89</v>
      </c>
      <c r="V24" t="s">
        <v>21</v>
      </c>
      <c r="W24">
        <v>0</v>
      </c>
      <c r="X24">
        <v>0</v>
      </c>
      <c r="Y24">
        <v>0</v>
      </c>
      <c r="Z24">
        <v>0</v>
      </c>
      <c r="AA24">
        <v>1</v>
      </c>
      <c r="AB24" t="s">
        <v>1018</v>
      </c>
      <c r="AC24" t="s">
        <v>1019</v>
      </c>
      <c r="AD24">
        <v>0</v>
      </c>
      <c r="AE24">
        <v>0</v>
      </c>
      <c r="AF24" t="s">
        <v>861</v>
      </c>
    </row>
    <row r="25" spans="1:32" x14ac:dyDescent="0.35">
      <c r="A25" s="18"/>
      <c r="B25" t="str">
        <f>IFERROR(IF(VLOOKUP(E25,'Werners Midrand List'!B:B,1,FALSE)&lt;&gt;"#N/A","Yes","No"),"No")</f>
        <v>Yes</v>
      </c>
      <c r="C25" t="str">
        <f>IFERROR(IF(VLOOKUP(E25,'Previous Quote - Before Migrate'!C:C,1,FALSE)&lt;&gt;"#N/A","Yes","No"),"No")</f>
        <v>Yes</v>
      </c>
      <c r="D25" t="str">
        <f t="shared" si="0"/>
        <v>No</v>
      </c>
      <c r="E25" t="s">
        <v>401</v>
      </c>
      <c r="F25" t="s">
        <v>27</v>
      </c>
      <c r="G25" t="s">
        <v>15</v>
      </c>
      <c r="H25" t="s">
        <v>854</v>
      </c>
      <c r="I25" t="s">
        <v>915</v>
      </c>
      <c r="J25" t="s">
        <v>921</v>
      </c>
      <c r="K25">
        <v>68.33</v>
      </c>
      <c r="L25">
        <v>23.07</v>
      </c>
      <c r="M25" t="s">
        <v>911</v>
      </c>
      <c r="N25" t="s">
        <v>863</v>
      </c>
      <c r="O25">
        <v>4</v>
      </c>
      <c r="P25">
        <v>16376</v>
      </c>
      <c r="Q25">
        <v>0</v>
      </c>
      <c r="R25">
        <v>0</v>
      </c>
      <c r="S25">
        <v>275.10000000000002</v>
      </c>
      <c r="T25" t="s">
        <v>343</v>
      </c>
      <c r="U25" t="s">
        <v>21</v>
      </c>
      <c r="V25" t="s">
        <v>21</v>
      </c>
      <c r="W25">
        <v>0</v>
      </c>
      <c r="X25">
        <v>0</v>
      </c>
      <c r="Y25">
        <v>0</v>
      </c>
      <c r="Z25">
        <v>0</v>
      </c>
      <c r="AA25">
        <v>1</v>
      </c>
      <c r="AB25" t="s">
        <v>1078</v>
      </c>
      <c r="AC25" t="s">
        <v>1079</v>
      </c>
      <c r="AD25">
        <v>0</v>
      </c>
      <c r="AE25">
        <v>0</v>
      </c>
      <c r="AF25" t="s">
        <v>861</v>
      </c>
    </row>
    <row r="26" spans="1:32" x14ac:dyDescent="0.35">
      <c r="A26" s="18"/>
      <c r="B26" t="str">
        <f>IFERROR(IF(VLOOKUP(E26,'Werners Midrand List'!B:B,1,FALSE)&lt;&gt;"#N/A","Yes","No"),"No")</f>
        <v>No</v>
      </c>
      <c r="C26" t="str">
        <f>IFERROR(IF(VLOOKUP(E26,'Previous Quote - Before Migrate'!C:C,1,FALSE)&lt;&gt;"#N/A","Yes","No"),"No")</f>
        <v>No</v>
      </c>
      <c r="D26" t="str">
        <f t="shared" si="0"/>
        <v>No</v>
      </c>
      <c r="E26" t="s">
        <v>400</v>
      </c>
      <c r="F26" t="s">
        <v>27</v>
      </c>
      <c r="G26" t="s">
        <v>15</v>
      </c>
      <c r="H26" t="s">
        <v>854</v>
      </c>
      <c r="I26" t="s">
        <v>915</v>
      </c>
      <c r="J26" t="s">
        <v>921</v>
      </c>
      <c r="K26">
        <v>68.33</v>
      </c>
      <c r="L26">
        <v>0.44</v>
      </c>
      <c r="M26" t="s">
        <v>857</v>
      </c>
      <c r="N26" t="s">
        <v>858</v>
      </c>
      <c r="O26">
        <v>4</v>
      </c>
      <c r="P26">
        <v>16384</v>
      </c>
      <c r="Q26">
        <v>0</v>
      </c>
      <c r="R26">
        <v>0</v>
      </c>
      <c r="S26">
        <v>0</v>
      </c>
      <c r="T26" t="s">
        <v>21</v>
      </c>
      <c r="U26" t="s">
        <v>88</v>
      </c>
      <c r="V26" t="s">
        <v>21</v>
      </c>
      <c r="W26">
        <v>0</v>
      </c>
      <c r="X26">
        <v>0</v>
      </c>
      <c r="Y26">
        <v>0</v>
      </c>
      <c r="Z26">
        <v>0</v>
      </c>
      <c r="AA26">
        <v>1</v>
      </c>
      <c r="AB26" t="s">
        <v>1076</v>
      </c>
      <c r="AC26" t="s">
        <v>1077</v>
      </c>
      <c r="AD26">
        <v>0</v>
      </c>
      <c r="AE26">
        <v>0</v>
      </c>
      <c r="AF26" t="s">
        <v>861</v>
      </c>
    </row>
    <row r="27" spans="1:32" x14ac:dyDescent="0.35">
      <c r="A27" s="18"/>
      <c r="B27" t="str">
        <f>IFERROR(IF(VLOOKUP(E27,'Werners Midrand List'!B:B,1,FALSE)&lt;&gt;"#N/A","Yes","No"),"No")</f>
        <v>No</v>
      </c>
      <c r="C27" t="str">
        <f>IFERROR(IF(VLOOKUP(E27,'Previous Quote - Before Migrate'!C:C,1,FALSE)&lt;&gt;"#N/A","Yes","No"),"No")</f>
        <v>No</v>
      </c>
      <c r="D27" t="str">
        <f t="shared" si="0"/>
        <v>No</v>
      </c>
      <c r="E27" t="s">
        <v>396</v>
      </c>
      <c r="F27" t="s">
        <v>27</v>
      </c>
      <c r="G27" t="s">
        <v>15</v>
      </c>
      <c r="H27" t="s">
        <v>854</v>
      </c>
      <c r="I27" t="s">
        <v>915</v>
      </c>
      <c r="J27" t="s">
        <v>869</v>
      </c>
      <c r="K27">
        <v>30.33</v>
      </c>
      <c r="L27">
        <v>0.88</v>
      </c>
      <c r="M27" t="s">
        <v>857</v>
      </c>
      <c r="N27" t="s">
        <v>858</v>
      </c>
      <c r="O27">
        <v>2</v>
      </c>
      <c r="P27">
        <v>4096</v>
      </c>
      <c r="Q27">
        <v>0</v>
      </c>
      <c r="R27">
        <v>0</v>
      </c>
      <c r="S27">
        <v>0</v>
      </c>
      <c r="T27" t="s">
        <v>21</v>
      </c>
      <c r="U27" t="s">
        <v>343</v>
      </c>
      <c r="V27" t="s">
        <v>21</v>
      </c>
      <c r="W27">
        <v>0</v>
      </c>
      <c r="X27">
        <v>0</v>
      </c>
      <c r="Y27">
        <v>0</v>
      </c>
      <c r="Z27">
        <v>0</v>
      </c>
      <c r="AA27">
        <v>1</v>
      </c>
      <c r="AB27" t="s">
        <v>1073</v>
      </c>
      <c r="AC27" t="s">
        <v>1074</v>
      </c>
      <c r="AD27">
        <v>0</v>
      </c>
      <c r="AE27">
        <v>0</v>
      </c>
      <c r="AF27" t="s">
        <v>861</v>
      </c>
    </row>
    <row r="28" spans="1:32" x14ac:dyDescent="0.35">
      <c r="A28" s="18"/>
      <c r="B28" t="str">
        <f>IFERROR(IF(VLOOKUP(E28,'Werners Midrand List'!B:B,1,FALSE)&lt;&gt;"#N/A","Yes","No"),"No")</f>
        <v>No</v>
      </c>
      <c r="C28" t="str">
        <f>IFERROR(IF(VLOOKUP(E28,'Previous Quote - Before Migrate'!C:C,1,FALSE)&lt;&gt;"#N/A","Yes","No"),"No")</f>
        <v>No</v>
      </c>
      <c r="D28" t="str">
        <f t="shared" si="0"/>
        <v>No</v>
      </c>
      <c r="E28" t="s">
        <v>415</v>
      </c>
      <c r="F28" t="s">
        <v>27</v>
      </c>
      <c r="G28" t="s">
        <v>15</v>
      </c>
      <c r="H28" t="s">
        <v>854</v>
      </c>
      <c r="I28" t="s">
        <v>915</v>
      </c>
      <c r="J28" t="s">
        <v>921</v>
      </c>
      <c r="K28">
        <v>68.33</v>
      </c>
      <c r="L28">
        <v>0.44</v>
      </c>
      <c r="M28" t="s">
        <v>866</v>
      </c>
      <c r="N28" t="s">
        <v>858</v>
      </c>
      <c r="O28">
        <v>4</v>
      </c>
      <c r="P28">
        <v>16000</v>
      </c>
      <c r="Q28">
        <v>0</v>
      </c>
      <c r="R28">
        <v>0</v>
      </c>
      <c r="S28">
        <v>0</v>
      </c>
      <c r="T28" t="s">
        <v>21</v>
      </c>
      <c r="U28" t="s">
        <v>88</v>
      </c>
      <c r="V28" t="s">
        <v>21</v>
      </c>
      <c r="W28">
        <v>0</v>
      </c>
      <c r="X28">
        <v>0</v>
      </c>
      <c r="Y28">
        <v>0</v>
      </c>
      <c r="Z28">
        <v>0</v>
      </c>
      <c r="AA28">
        <v>1</v>
      </c>
      <c r="AB28" t="s">
        <v>1084</v>
      </c>
      <c r="AC28" t="s">
        <v>1085</v>
      </c>
      <c r="AD28">
        <v>0</v>
      </c>
      <c r="AE28">
        <v>0</v>
      </c>
      <c r="AF28" t="s">
        <v>861</v>
      </c>
    </row>
    <row r="29" spans="1:32" x14ac:dyDescent="0.35">
      <c r="A29" s="18"/>
      <c r="B29" t="str">
        <f>IFERROR(IF(VLOOKUP(E29,'Werners Midrand List'!B:B,1,FALSE)&lt;&gt;"#N/A","Yes","No"),"No")</f>
        <v>No</v>
      </c>
      <c r="C29" t="str">
        <f>IFERROR(IF(VLOOKUP(E29,'Previous Quote - Before Migrate'!C:C,1,FALSE)&lt;&gt;"#N/A","Yes","No"),"No")</f>
        <v>No</v>
      </c>
      <c r="D29" t="str">
        <f t="shared" si="0"/>
        <v>No</v>
      </c>
      <c r="E29" t="s">
        <v>638</v>
      </c>
      <c r="F29" t="s">
        <v>27</v>
      </c>
      <c r="G29" t="s">
        <v>890</v>
      </c>
      <c r="H29" t="s">
        <v>914</v>
      </c>
      <c r="I29" t="s">
        <v>915</v>
      </c>
      <c r="J29" t="s">
        <v>882</v>
      </c>
      <c r="K29">
        <v>136.63999999999999</v>
      </c>
      <c r="L29">
        <v>0.44</v>
      </c>
      <c r="M29" t="s">
        <v>27</v>
      </c>
      <c r="N29" t="s">
        <v>858</v>
      </c>
      <c r="O29">
        <v>8</v>
      </c>
      <c r="P29">
        <v>24576</v>
      </c>
      <c r="Q29">
        <v>0</v>
      </c>
      <c r="R29">
        <v>0</v>
      </c>
      <c r="S29">
        <v>0</v>
      </c>
      <c r="T29" t="s">
        <v>21</v>
      </c>
      <c r="U29" t="s">
        <v>88</v>
      </c>
      <c r="V29" t="s">
        <v>21</v>
      </c>
      <c r="W29">
        <v>0</v>
      </c>
      <c r="X29">
        <v>0</v>
      </c>
      <c r="Y29">
        <v>0</v>
      </c>
      <c r="Z29">
        <v>0</v>
      </c>
      <c r="AA29">
        <v>1</v>
      </c>
      <c r="AB29" t="s">
        <v>916</v>
      </c>
      <c r="AC29" t="s">
        <v>1234</v>
      </c>
      <c r="AD29">
        <v>0</v>
      </c>
      <c r="AE29">
        <v>0</v>
      </c>
      <c r="AF29" t="s">
        <v>861</v>
      </c>
    </row>
    <row r="30" spans="1:32" x14ac:dyDescent="0.35">
      <c r="A30" s="18"/>
      <c r="B30" t="str">
        <f>IFERROR(IF(VLOOKUP(E30,'Werners Midrand List'!B:B,1,FALSE)&lt;&gt;"#N/A","Yes","No"),"No")</f>
        <v>No</v>
      </c>
      <c r="C30" t="str">
        <f>IFERROR(IF(VLOOKUP(E30,'Previous Quote - Before Migrate'!C:C,1,FALSE)&lt;&gt;"#N/A","Yes","No"),"No")</f>
        <v>Yes</v>
      </c>
      <c r="D30" t="str">
        <f t="shared" si="0"/>
        <v>No</v>
      </c>
      <c r="E30" t="s">
        <v>632</v>
      </c>
      <c r="F30" t="s">
        <v>27</v>
      </c>
      <c r="G30" t="s">
        <v>890</v>
      </c>
      <c r="H30" t="s">
        <v>891</v>
      </c>
      <c r="I30" t="s">
        <v>915</v>
      </c>
      <c r="J30" t="s">
        <v>869</v>
      </c>
      <c r="K30">
        <v>30.33</v>
      </c>
      <c r="L30">
        <v>4.03</v>
      </c>
      <c r="M30" t="s">
        <v>1230</v>
      </c>
      <c r="N30" t="s">
        <v>858</v>
      </c>
      <c r="O30">
        <v>2</v>
      </c>
      <c r="P30">
        <v>4096</v>
      </c>
      <c r="Q30">
        <v>0</v>
      </c>
      <c r="R30">
        <v>0</v>
      </c>
      <c r="S30">
        <v>60</v>
      </c>
      <c r="T30" t="s">
        <v>88</v>
      </c>
      <c r="U30" t="s">
        <v>21</v>
      </c>
      <c r="V30" t="s">
        <v>21</v>
      </c>
      <c r="W30">
        <v>0</v>
      </c>
      <c r="X30">
        <v>0</v>
      </c>
      <c r="Y30">
        <v>0</v>
      </c>
      <c r="Z30">
        <v>0</v>
      </c>
      <c r="AA30">
        <v>1</v>
      </c>
      <c r="AB30" t="s">
        <v>1231</v>
      </c>
      <c r="AC30" t="s">
        <v>1232</v>
      </c>
      <c r="AD30">
        <v>0</v>
      </c>
      <c r="AE30">
        <v>0</v>
      </c>
      <c r="AF30" t="s">
        <v>861</v>
      </c>
    </row>
    <row r="31" spans="1:32" x14ac:dyDescent="0.35">
      <c r="A31" s="18"/>
      <c r="B31" t="str">
        <f>IFERROR(IF(VLOOKUP(E31,'Werners Midrand List'!B:B,1,FALSE)&lt;&gt;"#N/A","Yes","No"),"No")</f>
        <v>No</v>
      </c>
      <c r="C31" t="str">
        <f>IFERROR(IF(VLOOKUP(E31,'Previous Quote - Before Migrate'!C:C,1,FALSE)&lt;&gt;"#N/A","Yes","No"),"No")</f>
        <v>No</v>
      </c>
      <c r="D31" t="str">
        <f t="shared" si="0"/>
        <v>No</v>
      </c>
      <c r="E31" t="s">
        <v>620</v>
      </c>
      <c r="F31" t="s">
        <v>27</v>
      </c>
      <c r="G31" t="s">
        <v>15</v>
      </c>
      <c r="H31" t="s">
        <v>854</v>
      </c>
      <c r="I31" t="s">
        <v>915</v>
      </c>
      <c r="J31" t="s">
        <v>921</v>
      </c>
      <c r="K31">
        <v>68.33</v>
      </c>
      <c r="L31">
        <v>1.31</v>
      </c>
      <c r="M31" t="s">
        <v>866</v>
      </c>
      <c r="N31" t="s">
        <v>858</v>
      </c>
      <c r="O31">
        <v>4</v>
      </c>
      <c r="P31">
        <v>16384</v>
      </c>
      <c r="Q31">
        <v>0</v>
      </c>
      <c r="R31">
        <v>0</v>
      </c>
      <c r="S31">
        <v>0</v>
      </c>
      <c r="T31" t="s">
        <v>21</v>
      </c>
      <c r="U31" t="s">
        <v>89</v>
      </c>
      <c r="V31" t="s">
        <v>21</v>
      </c>
      <c r="W31">
        <v>0</v>
      </c>
      <c r="X31">
        <v>0</v>
      </c>
      <c r="Y31">
        <v>0</v>
      </c>
      <c r="Z31">
        <v>0</v>
      </c>
      <c r="AA31">
        <v>1</v>
      </c>
      <c r="AB31" t="s">
        <v>1226</v>
      </c>
      <c r="AC31" t="s">
        <v>1227</v>
      </c>
      <c r="AD31">
        <v>0</v>
      </c>
      <c r="AE31">
        <v>0</v>
      </c>
      <c r="AF31" t="s">
        <v>861</v>
      </c>
    </row>
    <row r="32" spans="1:32" x14ac:dyDescent="0.35">
      <c r="A32" s="18"/>
      <c r="B32" t="str">
        <f>IFERROR(IF(VLOOKUP(E32,'Werners Midrand List'!B:B,1,FALSE)&lt;&gt;"#N/A","Yes","No"),"No")</f>
        <v>Yes</v>
      </c>
      <c r="C32" t="str">
        <f>IFERROR(IF(VLOOKUP(E32,'Previous Quote - Before Migrate'!C:C,1,FALSE)&lt;&gt;"#N/A","Yes","No"),"No")</f>
        <v>Yes</v>
      </c>
      <c r="D32" t="str">
        <f t="shared" si="0"/>
        <v>No</v>
      </c>
      <c r="E32" t="s">
        <v>249</v>
      </c>
      <c r="F32" t="s">
        <v>27</v>
      </c>
      <c r="G32" t="s">
        <v>15</v>
      </c>
      <c r="H32" t="s">
        <v>854</v>
      </c>
      <c r="I32" t="s">
        <v>915</v>
      </c>
      <c r="J32" t="s">
        <v>877</v>
      </c>
      <c r="K32">
        <v>34.14</v>
      </c>
      <c r="L32">
        <v>7.89</v>
      </c>
      <c r="M32" t="s">
        <v>911</v>
      </c>
      <c r="N32" t="s">
        <v>863</v>
      </c>
      <c r="O32">
        <v>2</v>
      </c>
      <c r="P32">
        <v>8192</v>
      </c>
      <c r="Q32">
        <v>0</v>
      </c>
      <c r="R32">
        <v>0</v>
      </c>
      <c r="S32">
        <v>80</v>
      </c>
      <c r="T32" t="s">
        <v>88</v>
      </c>
      <c r="U32" t="s">
        <v>21</v>
      </c>
      <c r="V32" t="s">
        <v>21</v>
      </c>
      <c r="W32">
        <v>0</v>
      </c>
      <c r="X32">
        <v>0</v>
      </c>
      <c r="Y32">
        <v>0</v>
      </c>
      <c r="Z32">
        <v>0</v>
      </c>
      <c r="AA32">
        <v>1</v>
      </c>
      <c r="AB32" t="s">
        <v>991</v>
      </c>
      <c r="AC32" t="s">
        <v>992</v>
      </c>
      <c r="AD32">
        <v>0</v>
      </c>
      <c r="AE32">
        <v>0</v>
      </c>
      <c r="AF32" t="s">
        <v>861</v>
      </c>
    </row>
    <row r="33" spans="1:32" x14ac:dyDescent="0.35">
      <c r="A33" s="18"/>
      <c r="B33" t="str">
        <f>IFERROR(IF(VLOOKUP(E33,'Werners Midrand List'!B:B,1,FALSE)&lt;&gt;"#N/A","Yes","No"),"No")</f>
        <v>No</v>
      </c>
      <c r="C33" t="str">
        <f>IFERROR(IF(VLOOKUP(E33,'Previous Quote - Before Migrate'!C:C,1,FALSE)&lt;&gt;"#N/A","Yes","No"),"No")</f>
        <v>No</v>
      </c>
      <c r="D33" t="str">
        <f t="shared" si="0"/>
        <v>No</v>
      </c>
      <c r="E33" t="s">
        <v>344</v>
      </c>
      <c r="F33" t="s">
        <v>27</v>
      </c>
      <c r="G33" t="s">
        <v>15</v>
      </c>
      <c r="H33" t="s">
        <v>854</v>
      </c>
      <c r="I33" t="s">
        <v>915</v>
      </c>
      <c r="J33" t="s">
        <v>980</v>
      </c>
      <c r="K33">
        <v>242.61</v>
      </c>
      <c r="L33">
        <v>0.44</v>
      </c>
      <c r="M33" t="s">
        <v>857</v>
      </c>
      <c r="N33" t="s">
        <v>858</v>
      </c>
      <c r="O33">
        <v>12</v>
      </c>
      <c r="P33">
        <v>18384</v>
      </c>
      <c r="Q33">
        <v>0</v>
      </c>
      <c r="R33">
        <v>0</v>
      </c>
      <c r="S33">
        <v>0</v>
      </c>
      <c r="T33" t="s">
        <v>21</v>
      </c>
      <c r="U33" t="s">
        <v>88</v>
      </c>
      <c r="V33" t="s">
        <v>21</v>
      </c>
      <c r="W33">
        <v>0</v>
      </c>
      <c r="X33">
        <v>0</v>
      </c>
      <c r="Y33">
        <v>0</v>
      </c>
      <c r="Z33">
        <v>0</v>
      </c>
      <c r="AA33">
        <v>1</v>
      </c>
      <c r="AB33" t="s">
        <v>1035</v>
      </c>
      <c r="AC33" t="s">
        <v>1036</v>
      </c>
      <c r="AD33">
        <v>0</v>
      </c>
      <c r="AE33">
        <v>0</v>
      </c>
      <c r="AF33" t="s">
        <v>861</v>
      </c>
    </row>
    <row r="34" spans="1:32" x14ac:dyDescent="0.35">
      <c r="A34" s="18"/>
      <c r="B34" t="str">
        <f>IFERROR(IF(VLOOKUP(E34,'Werners Midrand List'!B:B,1,FALSE)&lt;&gt;"#N/A","Yes","No"),"No")</f>
        <v>No</v>
      </c>
      <c r="C34" t="str">
        <f>IFERROR(IF(VLOOKUP(E34,'Previous Quote - Before Migrate'!C:C,1,FALSE)&lt;&gt;"#N/A","Yes","No"),"No")</f>
        <v>No</v>
      </c>
      <c r="D34" t="str">
        <f t="shared" si="0"/>
        <v>No</v>
      </c>
      <c r="E34" t="s">
        <v>367</v>
      </c>
      <c r="F34" t="s">
        <v>27</v>
      </c>
      <c r="G34" t="s">
        <v>15</v>
      </c>
      <c r="H34" t="s">
        <v>854</v>
      </c>
      <c r="I34" t="s">
        <v>915</v>
      </c>
      <c r="J34" t="s">
        <v>877</v>
      </c>
      <c r="K34">
        <v>34.14</v>
      </c>
      <c r="L34">
        <v>0.44</v>
      </c>
      <c r="M34" t="s">
        <v>857</v>
      </c>
      <c r="N34" t="s">
        <v>858</v>
      </c>
      <c r="O34">
        <v>2</v>
      </c>
      <c r="P34">
        <v>8192</v>
      </c>
      <c r="Q34">
        <v>0</v>
      </c>
      <c r="R34">
        <v>0</v>
      </c>
      <c r="S34">
        <v>0</v>
      </c>
      <c r="T34" t="s">
        <v>21</v>
      </c>
      <c r="U34" t="s">
        <v>88</v>
      </c>
      <c r="V34" t="s">
        <v>21</v>
      </c>
      <c r="W34">
        <v>0</v>
      </c>
      <c r="X34">
        <v>0</v>
      </c>
      <c r="Y34">
        <v>0</v>
      </c>
      <c r="Z34">
        <v>0</v>
      </c>
      <c r="AA34">
        <v>1</v>
      </c>
      <c r="AB34" t="s">
        <v>1048</v>
      </c>
      <c r="AC34" t="s">
        <v>1049</v>
      </c>
      <c r="AD34">
        <v>0</v>
      </c>
      <c r="AE34">
        <v>0</v>
      </c>
      <c r="AF34" t="s">
        <v>861</v>
      </c>
    </row>
    <row r="35" spans="1:32" x14ac:dyDescent="0.35">
      <c r="A35" s="18"/>
      <c r="B35" t="str">
        <f>IFERROR(IF(VLOOKUP(E35,'Werners Midrand List'!B:B,1,FALSE)&lt;&gt;"#N/A","Yes","No"),"No")</f>
        <v>No</v>
      </c>
      <c r="C35" t="str">
        <f>IFERROR(IF(VLOOKUP(E35,'Previous Quote - Before Migrate'!C:C,1,FALSE)&lt;&gt;"#N/A","Yes","No"),"No")</f>
        <v>No</v>
      </c>
      <c r="D35" t="str">
        <f t="shared" si="0"/>
        <v>No</v>
      </c>
      <c r="E35" t="s">
        <v>166</v>
      </c>
      <c r="F35" t="s">
        <v>27</v>
      </c>
      <c r="G35" t="s">
        <v>15</v>
      </c>
      <c r="H35" t="s">
        <v>854</v>
      </c>
      <c r="I35" t="s">
        <v>915</v>
      </c>
      <c r="J35" t="s">
        <v>901</v>
      </c>
      <c r="K35">
        <v>60.64</v>
      </c>
      <c r="L35">
        <v>0.44</v>
      </c>
      <c r="M35" t="s">
        <v>866</v>
      </c>
      <c r="N35" t="s">
        <v>858</v>
      </c>
      <c r="O35">
        <v>4</v>
      </c>
      <c r="P35">
        <v>8096</v>
      </c>
      <c r="Q35">
        <v>0</v>
      </c>
      <c r="R35">
        <v>0</v>
      </c>
      <c r="S35">
        <v>0</v>
      </c>
      <c r="T35" t="s">
        <v>21</v>
      </c>
      <c r="U35" t="s">
        <v>88</v>
      </c>
      <c r="V35" t="s">
        <v>21</v>
      </c>
      <c r="W35">
        <v>0</v>
      </c>
      <c r="X35">
        <v>0</v>
      </c>
      <c r="Y35">
        <v>0</v>
      </c>
      <c r="Z35">
        <v>0</v>
      </c>
      <c r="AA35">
        <v>1</v>
      </c>
      <c r="AB35" t="s">
        <v>940</v>
      </c>
      <c r="AC35" t="s">
        <v>941</v>
      </c>
      <c r="AD35">
        <v>0</v>
      </c>
      <c r="AE35">
        <v>0</v>
      </c>
      <c r="AF35" t="s">
        <v>861</v>
      </c>
    </row>
    <row r="36" spans="1:32" x14ac:dyDescent="0.35">
      <c r="A36" s="18"/>
      <c r="B36" t="str">
        <f>IFERROR(IF(VLOOKUP(E36,'Werners Midrand List'!B:B,1,FALSE)&lt;&gt;"#N/A","Yes","No"),"No")</f>
        <v>No</v>
      </c>
      <c r="C36" t="str">
        <f>IFERROR(IF(VLOOKUP(E36,'Previous Quote - Before Migrate'!C:C,1,FALSE)&lt;&gt;"#N/A","Yes","No"),"No")</f>
        <v>Yes</v>
      </c>
      <c r="D36" t="str">
        <f t="shared" si="0"/>
        <v>No</v>
      </c>
      <c r="E36" t="s">
        <v>173</v>
      </c>
      <c r="F36" t="s">
        <v>27</v>
      </c>
      <c r="G36" t="s">
        <v>890</v>
      </c>
      <c r="H36" t="s">
        <v>914</v>
      </c>
      <c r="I36" t="s">
        <v>915</v>
      </c>
      <c r="J36" t="s">
        <v>869</v>
      </c>
      <c r="K36">
        <v>30.33</v>
      </c>
      <c r="L36">
        <v>7.89</v>
      </c>
      <c r="M36" t="s">
        <v>27</v>
      </c>
      <c r="N36" t="s">
        <v>858</v>
      </c>
      <c r="O36">
        <v>2</v>
      </c>
      <c r="P36">
        <v>4096</v>
      </c>
      <c r="Q36">
        <v>0</v>
      </c>
      <c r="R36">
        <v>0</v>
      </c>
      <c r="S36">
        <v>80</v>
      </c>
      <c r="T36" t="s">
        <v>88</v>
      </c>
      <c r="U36" t="s">
        <v>21</v>
      </c>
      <c r="V36" t="s">
        <v>21</v>
      </c>
      <c r="W36">
        <v>0</v>
      </c>
      <c r="X36">
        <v>0</v>
      </c>
      <c r="Y36">
        <v>0</v>
      </c>
      <c r="Z36">
        <v>0</v>
      </c>
      <c r="AA36">
        <v>1</v>
      </c>
      <c r="AB36" t="s">
        <v>916</v>
      </c>
      <c r="AC36" t="s">
        <v>944</v>
      </c>
      <c r="AD36">
        <v>0</v>
      </c>
      <c r="AE36">
        <v>0</v>
      </c>
      <c r="AF36" t="s">
        <v>861</v>
      </c>
    </row>
    <row r="37" spans="1:32" x14ac:dyDescent="0.35">
      <c r="A37" s="18"/>
      <c r="B37" t="str">
        <f>IFERROR(IF(VLOOKUP(E37,'Werners Midrand List'!B:B,1,FALSE)&lt;&gt;"#N/A","Yes","No"),"No")</f>
        <v>No</v>
      </c>
      <c r="C37" t="str">
        <f>IFERROR(IF(VLOOKUP(E37,'Previous Quote - Before Migrate'!C:C,1,FALSE)&lt;&gt;"#N/A","Yes","No"),"No")</f>
        <v>No</v>
      </c>
      <c r="D37" t="str">
        <f t="shared" si="0"/>
        <v>No</v>
      </c>
      <c r="E37" t="s">
        <v>177</v>
      </c>
      <c r="F37" t="s">
        <v>27</v>
      </c>
      <c r="G37" t="s">
        <v>15</v>
      </c>
      <c r="H37" t="s">
        <v>854</v>
      </c>
      <c r="I37" t="s">
        <v>915</v>
      </c>
      <c r="J37" t="s">
        <v>921</v>
      </c>
      <c r="K37">
        <v>68.33</v>
      </c>
      <c r="L37">
        <v>0.44</v>
      </c>
      <c r="M37" t="s">
        <v>857</v>
      </c>
      <c r="N37" t="s">
        <v>858</v>
      </c>
      <c r="O37">
        <v>4</v>
      </c>
      <c r="P37">
        <v>16384</v>
      </c>
      <c r="Q37">
        <v>0</v>
      </c>
      <c r="R37">
        <v>0</v>
      </c>
      <c r="S37">
        <v>0</v>
      </c>
      <c r="T37" t="s">
        <v>21</v>
      </c>
      <c r="U37" t="s">
        <v>88</v>
      </c>
      <c r="V37" t="s">
        <v>21</v>
      </c>
      <c r="W37">
        <v>0</v>
      </c>
      <c r="X37">
        <v>0</v>
      </c>
      <c r="Y37">
        <v>0</v>
      </c>
      <c r="Z37">
        <v>0</v>
      </c>
      <c r="AA37">
        <v>1</v>
      </c>
      <c r="AB37" t="s">
        <v>948</v>
      </c>
      <c r="AC37" t="s">
        <v>949</v>
      </c>
      <c r="AD37">
        <v>0</v>
      </c>
      <c r="AE37">
        <v>0</v>
      </c>
      <c r="AF37" t="s">
        <v>861</v>
      </c>
    </row>
    <row r="38" spans="1:32" x14ac:dyDescent="0.35">
      <c r="A38" s="18"/>
      <c r="B38" t="str">
        <f>IFERROR(IF(VLOOKUP(E38,'Werners Midrand List'!B:B,1,FALSE)&lt;&gt;"#N/A","Yes","No"),"No")</f>
        <v>No</v>
      </c>
      <c r="C38" t="str">
        <f>IFERROR(IF(VLOOKUP(E38,'Previous Quote - Before Migrate'!C:C,1,FALSE)&lt;&gt;"#N/A","Yes","No"),"No")</f>
        <v>No</v>
      </c>
      <c r="D38" t="str">
        <f t="shared" si="0"/>
        <v>No</v>
      </c>
      <c r="E38" t="s">
        <v>175</v>
      </c>
      <c r="F38" t="s">
        <v>27</v>
      </c>
      <c r="G38" t="s">
        <v>15</v>
      </c>
      <c r="H38" t="s">
        <v>854</v>
      </c>
      <c r="I38" t="s">
        <v>915</v>
      </c>
      <c r="J38" t="s">
        <v>945</v>
      </c>
      <c r="K38">
        <v>121.31</v>
      </c>
      <c r="L38">
        <v>0.88</v>
      </c>
      <c r="M38" t="s">
        <v>874</v>
      </c>
      <c r="N38" t="s">
        <v>863</v>
      </c>
      <c r="O38">
        <v>8</v>
      </c>
      <c r="P38">
        <v>16384</v>
      </c>
      <c r="Q38">
        <v>0</v>
      </c>
      <c r="R38">
        <v>0</v>
      </c>
      <c r="S38">
        <v>0</v>
      </c>
      <c r="T38" t="s">
        <v>21</v>
      </c>
      <c r="U38" t="s">
        <v>343</v>
      </c>
      <c r="V38" t="s">
        <v>21</v>
      </c>
      <c r="W38">
        <v>0</v>
      </c>
      <c r="X38">
        <v>0</v>
      </c>
      <c r="Y38">
        <v>0</v>
      </c>
      <c r="Z38">
        <v>0</v>
      </c>
      <c r="AA38">
        <v>1</v>
      </c>
      <c r="AB38" t="s">
        <v>946</v>
      </c>
      <c r="AC38" t="s">
        <v>947</v>
      </c>
      <c r="AD38">
        <v>0</v>
      </c>
      <c r="AE38">
        <v>0</v>
      </c>
      <c r="AF38" t="s">
        <v>861</v>
      </c>
    </row>
    <row r="39" spans="1:32" x14ac:dyDescent="0.35">
      <c r="A39" s="18"/>
      <c r="B39" t="str">
        <f>IFERROR(IF(VLOOKUP(E39,'Werners Midrand List'!B:B,1,FALSE)&lt;&gt;"#N/A","Yes","No"),"No")</f>
        <v>No</v>
      </c>
      <c r="C39" t="str">
        <f>IFERROR(IF(VLOOKUP(E39,'Previous Quote - Before Migrate'!C:C,1,FALSE)&lt;&gt;"#N/A","Yes","No"),"No")</f>
        <v>No</v>
      </c>
      <c r="D39" t="str">
        <f t="shared" si="0"/>
        <v>No</v>
      </c>
      <c r="E39" t="s">
        <v>178</v>
      </c>
      <c r="F39" t="s">
        <v>27</v>
      </c>
      <c r="G39" t="s">
        <v>15</v>
      </c>
      <c r="H39" t="s">
        <v>854</v>
      </c>
      <c r="I39" t="s">
        <v>915</v>
      </c>
      <c r="J39" t="s">
        <v>928</v>
      </c>
      <c r="K39">
        <v>97.25</v>
      </c>
      <c r="L39">
        <v>0.44</v>
      </c>
      <c r="M39" t="s">
        <v>857</v>
      </c>
      <c r="N39" t="s">
        <v>858</v>
      </c>
      <c r="O39">
        <v>4</v>
      </c>
      <c r="P39">
        <v>32768</v>
      </c>
      <c r="Q39">
        <v>0</v>
      </c>
      <c r="R39">
        <v>0</v>
      </c>
      <c r="S39">
        <v>0</v>
      </c>
      <c r="T39" t="s">
        <v>21</v>
      </c>
      <c r="U39" t="s">
        <v>88</v>
      </c>
      <c r="V39" t="s">
        <v>21</v>
      </c>
      <c r="W39">
        <v>0</v>
      </c>
      <c r="X39">
        <v>0</v>
      </c>
      <c r="Y39">
        <v>0</v>
      </c>
      <c r="Z39">
        <v>0</v>
      </c>
      <c r="AA39">
        <v>1</v>
      </c>
      <c r="AB39" t="s">
        <v>950</v>
      </c>
      <c r="AC39" t="s">
        <v>951</v>
      </c>
      <c r="AD39">
        <v>0</v>
      </c>
      <c r="AE39">
        <v>0</v>
      </c>
      <c r="AF39" t="s">
        <v>861</v>
      </c>
    </row>
    <row r="40" spans="1:32" x14ac:dyDescent="0.35">
      <c r="A40" s="18"/>
      <c r="B40" t="str">
        <f>IFERROR(IF(VLOOKUP(E40,'Werners Midrand List'!B:B,1,FALSE)&lt;&gt;"#N/A","Yes","No"),"No")</f>
        <v>No</v>
      </c>
      <c r="C40" t="str">
        <f>IFERROR(IF(VLOOKUP(E40,'Previous Quote - Before Migrate'!C:C,1,FALSE)&lt;&gt;"#N/A","Yes","No"),"No")</f>
        <v>Yes</v>
      </c>
      <c r="D40" t="str">
        <f t="shared" si="0"/>
        <v>No</v>
      </c>
      <c r="E40" t="s">
        <v>190</v>
      </c>
      <c r="F40" t="s">
        <v>27</v>
      </c>
      <c r="G40" t="s">
        <v>15</v>
      </c>
      <c r="H40" t="s">
        <v>854</v>
      </c>
      <c r="I40" t="s">
        <v>915</v>
      </c>
      <c r="J40" t="s">
        <v>901</v>
      </c>
      <c r="K40">
        <v>60.64</v>
      </c>
      <c r="L40">
        <v>7.89</v>
      </c>
      <c r="M40" t="s">
        <v>961</v>
      </c>
      <c r="N40" t="s">
        <v>863</v>
      </c>
      <c r="O40">
        <v>4</v>
      </c>
      <c r="P40">
        <v>4096</v>
      </c>
      <c r="Q40">
        <v>0</v>
      </c>
      <c r="R40">
        <v>0</v>
      </c>
      <c r="S40">
        <v>80</v>
      </c>
      <c r="T40" t="s">
        <v>88</v>
      </c>
      <c r="U40" t="s">
        <v>21</v>
      </c>
      <c r="V40" t="s">
        <v>21</v>
      </c>
      <c r="W40">
        <v>0</v>
      </c>
      <c r="X40">
        <v>0</v>
      </c>
      <c r="Y40">
        <v>0</v>
      </c>
      <c r="Z40">
        <v>0</v>
      </c>
      <c r="AA40">
        <v>1</v>
      </c>
      <c r="AB40" t="s">
        <v>962</v>
      </c>
      <c r="AC40" t="s">
        <v>963</v>
      </c>
      <c r="AD40">
        <v>0</v>
      </c>
      <c r="AE40">
        <v>0</v>
      </c>
      <c r="AF40" t="s">
        <v>861</v>
      </c>
    </row>
    <row r="41" spans="1:32" x14ac:dyDescent="0.35">
      <c r="A41" s="18"/>
      <c r="B41" t="str">
        <f>IFERROR(IF(VLOOKUP(E41,'Werners Midrand List'!B:B,1,FALSE)&lt;&gt;"#N/A","Yes","No"),"No")</f>
        <v>No</v>
      </c>
      <c r="C41" t="str">
        <f>IFERROR(IF(VLOOKUP(E41,'Previous Quote - Before Migrate'!C:C,1,FALSE)&lt;&gt;"#N/A","Yes","No"),"No")</f>
        <v>No</v>
      </c>
      <c r="D41" t="str">
        <f t="shared" si="0"/>
        <v>No</v>
      </c>
      <c r="E41" t="s">
        <v>184</v>
      </c>
      <c r="F41" t="s">
        <v>27</v>
      </c>
      <c r="G41" t="s">
        <v>15</v>
      </c>
      <c r="H41" t="s">
        <v>854</v>
      </c>
      <c r="I41" t="s">
        <v>915</v>
      </c>
      <c r="J41" t="s">
        <v>928</v>
      </c>
      <c r="K41">
        <v>97.25</v>
      </c>
      <c r="L41">
        <v>0.88</v>
      </c>
      <c r="M41" t="s">
        <v>857</v>
      </c>
      <c r="N41" t="s">
        <v>858</v>
      </c>
      <c r="O41">
        <v>4</v>
      </c>
      <c r="P41">
        <v>32768</v>
      </c>
      <c r="Q41">
        <v>0</v>
      </c>
      <c r="R41">
        <v>0</v>
      </c>
      <c r="S41">
        <v>0</v>
      </c>
      <c r="T41" t="s">
        <v>21</v>
      </c>
      <c r="U41" t="s">
        <v>343</v>
      </c>
      <c r="V41" t="s">
        <v>21</v>
      </c>
      <c r="W41">
        <v>0</v>
      </c>
      <c r="X41">
        <v>0</v>
      </c>
      <c r="Y41">
        <v>0</v>
      </c>
      <c r="Z41">
        <v>0</v>
      </c>
      <c r="AA41">
        <v>1</v>
      </c>
      <c r="AB41" t="s">
        <v>954</v>
      </c>
      <c r="AC41" t="s">
        <v>955</v>
      </c>
      <c r="AD41">
        <v>0</v>
      </c>
      <c r="AE41">
        <v>0</v>
      </c>
      <c r="AF41" t="s">
        <v>861</v>
      </c>
    </row>
    <row r="42" spans="1:32" x14ac:dyDescent="0.35">
      <c r="A42" s="18"/>
      <c r="B42" t="str">
        <f>IFERROR(IF(VLOOKUP(E42,'Werners Midrand List'!B:B,1,FALSE)&lt;&gt;"#N/A","Yes","No"),"No")</f>
        <v>No</v>
      </c>
      <c r="C42" t="str">
        <f>IFERROR(IF(VLOOKUP(E42,'Previous Quote - Before Migrate'!C:C,1,FALSE)&lt;&gt;"#N/A","Yes","No"),"No")</f>
        <v>No</v>
      </c>
      <c r="D42" t="str">
        <f t="shared" si="0"/>
        <v>No</v>
      </c>
      <c r="E42" t="s">
        <v>195</v>
      </c>
      <c r="F42" t="s">
        <v>27</v>
      </c>
      <c r="G42" t="s">
        <v>15</v>
      </c>
      <c r="H42" t="s">
        <v>854</v>
      </c>
      <c r="I42" t="s">
        <v>915</v>
      </c>
      <c r="J42" t="s">
        <v>921</v>
      </c>
      <c r="K42">
        <v>68.33</v>
      </c>
      <c r="L42">
        <v>0.88</v>
      </c>
      <c r="M42" t="s">
        <v>857</v>
      </c>
      <c r="N42" t="s">
        <v>858</v>
      </c>
      <c r="O42">
        <v>4</v>
      </c>
      <c r="P42">
        <v>16384</v>
      </c>
      <c r="Q42">
        <v>0</v>
      </c>
      <c r="R42">
        <v>0</v>
      </c>
      <c r="S42">
        <v>0</v>
      </c>
      <c r="T42" t="s">
        <v>21</v>
      </c>
      <c r="U42" t="s">
        <v>343</v>
      </c>
      <c r="V42" t="s">
        <v>21</v>
      </c>
      <c r="W42">
        <v>0</v>
      </c>
      <c r="X42">
        <v>0</v>
      </c>
      <c r="Y42">
        <v>0</v>
      </c>
      <c r="Z42">
        <v>0</v>
      </c>
      <c r="AA42">
        <v>1</v>
      </c>
      <c r="AB42" t="s">
        <v>966</v>
      </c>
      <c r="AC42" t="s">
        <v>967</v>
      </c>
      <c r="AD42">
        <v>0</v>
      </c>
      <c r="AE42">
        <v>0</v>
      </c>
      <c r="AF42" t="s">
        <v>861</v>
      </c>
    </row>
    <row r="43" spans="1:32" x14ac:dyDescent="0.35">
      <c r="A43" s="18"/>
      <c r="B43" t="str">
        <f>IFERROR(IF(VLOOKUP(E43,'Werners Midrand List'!B:B,1,FALSE)&lt;&gt;"#N/A","Yes","No"),"No")</f>
        <v>Yes</v>
      </c>
      <c r="C43" t="str">
        <f>IFERROR(IF(VLOOKUP(E43,'Previous Quote - Before Migrate'!C:C,1,FALSE)&lt;&gt;"#N/A","Yes","No"),"No")</f>
        <v>No</v>
      </c>
      <c r="D43" t="str">
        <f t="shared" si="0"/>
        <v>No</v>
      </c>
      <c r="E43" t="s">
        <v>489</v>
      </c>
      <c r="F43" t="s">
        <v>27</v>
      </c>
      <c r="G43" t="s">
        <v>15</v>
      </c>
      <c r="H43" t="s">
        <v>854</v>
      </c>
      <c r="I43" t="s">
        <v>915</v>
      </c>
      <c r="J43" t="s">
        <v>856</v>
      </c>
      <c r="K43">
        <v>48.64</v>
      </c>
      <c r="L43">
        <v>7.89</v>
      </c>
      <c r="M43" t="s">
        <v>857</v>
      </c>
      <c r="N43" t="s">
        <v>863</v>
      </c>
      <c r="O43">
        <v>2</v>
      </c>
      <c r="P43">
        <v>16384</v>
      </c>
      <c r="Q43">
        <v>0</v>
      </c>
      <c r="R43">
        <v>0</v>
      </c>
      <c r="S43">
        <v>100</v>
      </c>
      <c r="T43" t="s">
        <v>88</v>
      </c>
      <c r="U43" t="s">
        <v>21</v>
      </c>
      <c r="V43" t="s">
        <v>21</v>
      </c>
      <c r="W43">
        <v>0</v>
      </c>
      <c r="X43">
        <v>0</v>
      </c>
      <c r="Y43">
        <v>0</v>
      </c>
      <c r="Z43">
        <v>0</v>
      </c>
      <c r="AA43">
        <v>1</v>
      </c>
      <c r="AB43" t="s">
        <v>1134</v>
      </c>
      <c r="AC43" t="s">
        <v>1135</v>
      </c>
      <c r="AD43">
        <v>0</v>
      </c>
      <c r="AE43">
        <v>0</v>
      </c>
      <c r="AF43" t="s">
        <v>861</v>
      </c>
    </row>
    <row r="44" spans="1:32" x14ac:dyDescent="0.35">
      <c r="A44" s="18"/>
      <c r="B44" t="str">
        <f>IFERROR(IF(VLOOKUP(E44,'Werners Midrand List'!B:B,1,FALSE)&lt;&gt;"#N/A","Yes","No"),"No")</f>
        <v>Yes</v>
      </c>
      <c r="C44" t="str">
        <f>IFERROR(IF(VLOOKUP(E44,'Previous Quote - Before Migrate'!C:C,1,FALSE)&lt;&gt;"#N/A","Yes","No"),"No")</f>
        <v>Yes</v>
      </c>
      <c r="D44" t="str">
        <f t="shared" si="0"/>
        <v>No</v>
      </c>
      <c r="E44" t="s">
        <v>460</v>
      </c>
      <c r="F44" t="s">
        <v>27</v>
      </c>
      <c r="G44" t="s">
        <v>15</v>
      </c>
      <c r="H44" t="s">
        <v>854</v>
      </c>
      <c r="I44" t="s">
        <v>915</v>
      </c>
      <c r="J44" t="s">
        <v>928</v>
      </c>
      <c r="K44">
        <v>97.25</v>
      </c>
      <c r="L44">
        <v>314.05</v>
      </c>
      <c r="M44" t="s">
        <v>874</v>
      </c>
      <c r="N44" t="s">
        <v>863</v>
      </c>
      <c r="O44">
        <v>4</v>
      </c>
      <c r="P44">
        <v>32768</v>
      </c>
      <c r="Q44">
        <v>0</v>
      </c>
      <c r="R44">
        <v>0</v>
      </c>
      <c r="S44">
        <v>5291</v>
      </c>
      <c r="T44" t="s">
        <v>998</v>
      </c>
      <c r="U44" t="s">
        <v>21</v>
      </c>
      <c r="V44" t="s">
        <v>21</v>
      </c>
      <c r="W44">
        <v>0</v>
      </c>
      <c r="X44">
        <v>0</v>
      </c>
      <c r="Y44">
        <v>0</v>
      </c>
      <c r="Z44">
        <v>0</v>
      </c>
      <c r="AA44">
        <v>1</v>
      </c>
      <c r="AB44" t="s">
        <v>1118</v>
      </c>
      <c r="AC44" t="s">
        <v>1119</v>
      </c>
      <c r="AD44">
        <v>0</v>
      </c>
      <c r="AE44">
        <v>0</v>
      </c>
      <c r="AF44" t="s">
        <v>861</v>
      </c>
    </row>
    <row r="45" spans="1:32" x14ac:dyDescent="0.35">
      <c r="E45" t="s">
        <v>480</v>
      </c>
      <c r="F45" t="s">
        <v>27</v>
      </c>
      <c r="G45" t="s">
        <v>15</v>
      </c>
      <c r="H45" t="s">
        <v>854</v>
      </c>
      <c r="I45" t="s">
        <v>915</v>
      </c>
      <c r="J45" t="s">
        <v>856</v>
      </c>
      <c r="K45">
        <v>48.64</v>
      </c>
      <c r="L45">
        <v>0.88</v>
      </c>
      <c r="M45" t="s">
        <v>857</v>
      </c>
      <c r="N45" t="s">
        <v>858</v>
      </c>
      <c r="O45">
        <v>2</v>
      </c>
      <c r="P45">
        <v>16384</v>
      </c>
      <c r="Q45">
        <v>0</v>
      </c>
      <c r="R45">
        <v>0</v>
      </c>
      <c r="S45">
        <v>0</v>
      </c>
      <c r="T45" t="s">
        <v>21</v>
      </c>
      <c r="U45" t="s">
        <v>343</v>
      </c>
      <c r="V45" t="s">
        <v>21</v>
      </c>
      <c r="W45">
        <v>0</v>
      </c>
      <c r="X45">
        <v>0</v>
      </c>
      <c r="Y45">
        <v>0</v>
      </c>
      <c r="Z45">
        <v>0</v>
      </c>
      <c r="AA45">
        <v>1</v>
      </c>
      <c r="AB45" t="s">
        <v>1126</v>
      </c>
      <c r="AC45" t="s">
        <v>1127</v>
      </c>
      <c r="AD45">
        <v>0</v>
      </c>
      <c r="AE45">
        <v>0</v>
      </c>
      <c r="AF45" t="s">
        <v>861</v>
      </c>
    </row>
    <row r="46" spans="1:32" x14ac:dyDescent="0.35">
      <c r="E46" t="s">
        <v>669</v>
      </c>
      <c r="F46" t="s">
        <v>27</v>
      </c>
      <c r="G46" t="s">
        <v>15</v>
      </c>
      <c r="H46" t="s">
        <v>854</v>
      </c>
      <c r="I46" t="s">
        <v>915</v>
      </c>
      <c r="J46" t="s">
        <v>918</v>
      </c>
      <c r="K46">
        <v>194.81</v>
      </c>
      <c r="L46">
        <v>389.09</v>
      </c>
      <c r="M46" t="s">
        <v>874</v>
      </c>
      <c r="N46" t="s">
        <v>863</v>
      </c>
      <c r="O46">
        <v>8</v>
      </c>
      <c r="P46">
        <v>49152</v>
      </c>
      <c r="Q46">
        <v>0</v>
      </c>
      <c r="R46">
        <v>0</v>
      </c>
      <c r="S46">
        <v>5924</v>
      </c>
      <c r="T46" t="s">
        <v>1261</v>
      </c>
      <c r="U46" t="s">
        <v>21</v>
      </c>
      <c r="V46" t="s">
        <v>21</v>
      </c>
      <c r="W46">
        <v>0</v>
      </c>
      <c r="X46">
        <v>0</v>
      </c>
      <c r="Y46">
        <v>0</v>
      </c>
      <c r="Z46">
        <v>0</v>
      </c>
      <c r="AA46">
        <v>2</v>
      </c>
      <c r="AB46" t="s">
        <v>1262</v>
      </c>
      <c r="AC46" t="s">
        <v>1263</v>
      </c>
      <c r="AD46">
        <v>0</v>
      </c>
      <c r="AE46">
        <v>0</v>
      </c>
      <c r="AF46" t="s">
        <v>861</v>
      </c>
    </row>
    <row r="47" spans="1:32" x14ac:dyDescent="0.35">
      <c r="E47" t="s">
        <v>497</v>
      </c>
      <c r="F47" t="s">
        <v>27</v>
      </c>
      <c r="G47" t="s">
        <v>15</v>
      </c>
      <c r="H47" t="s">
        <v>854</v>
      </c>
      <c r="I47" t="s">
        <v>915</v>
      </c>
      <c r="J47" t="s">
        <v>980</v>
      </c>
      <c r="K47">
        <v>242.61</v>
      </c>
      <c r="L47">
        <v>1.75</v>
      </c>
      <c r="M47" t="s">
        <v>857</v>
      </c>
      <c r="N47" t="s">
        <v>858</v>
      </c>
      <c r="O47">
        <v>10</v>
      </c>
      <c r="P47">
        <v>32768</v>
      </c>
      <c r="Q47">
        <v>0</v>
      </c>
      <c r="R47">
        <v>0</v>
      </c>
      <c r="S47">
        <v>0</v>
      </c>
      <c r="T47" t="s">
        <v>21</v>
      </c>
      <c r="U47" t="s">
        <v>22</v>
      </c>
      <c r="V47" t="s">
        <v>21</v>
      </c>
      <c r="W47">
        <v>0</v>
      </c>
      <c r="X47">
        <v>0</v>
      </c>
      <c r="Y47">
        <v>0</v>
      </c>
      <c r="Z47">
        <v>0</v>
      </c>
      <c r="AA47">
        <v>1</v>
      </c>
      <c r="AB47" t="s">
        <v>1140</v>
      </c>
      <c r="AC47" t="s">
        <v>1141</v>
      </c>
      <c r="AD47">
        <v>0</v>
      </c>
      <c r="AE47">
        <v>0</v>
      </c>
      <c r="AF47" t="s">
        <v>861</v>
      </c>
    </row>
    <row r="48" spans="1:32" x14ac:dyDescent="0.35">
      <c r="E48" t="s">
        <v>241</v>
      </c>
      <c r="F48" t="s">
        <v>27</v>
      </c>
      <c r="G48" t="s">
        <v>15</v>
      </c>
      <c r="H48" t="s">
        <v>854</v>
      </c>
      <c r="I48" t="s">
        <v>915</v>
      </c>
      <c r="J48" t="s">
        <v>869</v>
      </c>
      <c r="K48">
        <v>30.33</v>
      </c>
      <c r="L48">
        <v>0.44</v>
      </c>
      <c r="M48" t="s">
        <v>857</v>
      </c>
      <c r="N48" t="s">
        <v>863</v>
      </c>
      <c r="O48">
        <v>2</v>
      </c>
      <c r="P48">
        <v>4096</v>
      </c>
      <c r="Q48">
        <v>0</v>
      </c>
      <c r="R48">
        <v>0</v>
      </c>
      <c r="S48">
        <v>0</v>
      </c>
      <c r="T48" t="s">
        <v>21</v>
      </c>
      <c r="U48" t="s">
        <v>88</v>
      </c>
      <c r="V48" t="s">
        <v>21</v>
      </c>
      <c r="W48">
        <v>0</v>
      </c>
      <c r="X48">
        <v>0</v>
      </c>
      <c r="Y48">
        <v>0</v>
      </c>
      <c r="Z48">
        <v>0</v>
      </c>
      <c r="AA48">
        <v>1</v>
      </c>
      <c r="AB48" t="s">
        <v>985</v>
      </c>
      <c r="AC48" t="s">
        <v>986</v>
      </c>
      <c r="AD48">
        <v>0</v>
      </c>
      <c r="AE48">
        <v>0</v>
      </c>
      <c r="AF48" t="s">
        <v>861</v>
      </c>
    </row>
    <row r="49" spans="5:32" x14ac:dyDescent="0.35">
      <c r="E49" t="s">
        <v>167</v>
      </c>
      <c r="F49" t="s">
        <v>27</v>
      </c>
      <c r="G49" t="s">
        <v>15</v>
      </c>
      <c r="H49" t="s">
        <v>854</v>
      </c>
      <c r="I49" t="s">
        <v>915</v>
      </c>
      <c r="J49" t="s">
        <v>877</v>
      </c>
      <c r="K49">
        <v>34.14</v>
      </c>
      <c r="L49">
        <v>37.049999999999997</v>
      </c>
      <c r="M49" t="s">
        <v>874</v>
      </c>
      <c r="N49" t="s">
        <v>863</v>
      </c>
      <c r="O49">
        <v>2</v>
      </c>
      <c r="P49">
        <v>8192</v>
      </c>
      <c r="Q49">
        <v>0</v>
      </c>
      <c r="R49">
        <v>0</v>
      </c>
      <c r="S49">
        <v>370</v>
      </c>
      <c r="T49" t="s">
        <v>343</v>
      </c>
      <c r="U49" t="s">
        <v>21</v>
      </c>
      <c r="V49" t="s">
        <v>21</v>
      </c>
      <c r="W49">
        <v>0</v>
      </c>
      <c r="X49">
        <v>0</v>
      </c>
      <c r="Y49">
        <v>0</v>
      </c>
      <c r="Z49">
        <v>0</v>
      </c>
      <c r="AA49">
        <v>1</v>
      </c>
      <c r="AB49" t="s">
        <v>942</v>
      </c>
      <c r="AC49" t="s">
        <v>943</v>
      </c>
      <c r="AD49">
        <v>0</v>
      </c>
      <c r="AE49">
        <v>0</v>
      </c>
      <c r="AF49" t="s">
        <v>861</v>
      </c>
    </row>
    <row r="50" spans="5:32" x14ac:dyDescent="0.35">
      <c r="E50" t="s">
        <v>250</v>
      </c>
      <c r="F50" t="s">
        <v>27</v>
      </c>
      <c r="G50" t="s">
        <v>15</v>
      </c>
      <c r="H50" t="s">
        <v>854</v>
      </c>
      <c r="I50" t="s">
        <v>915</v>
      </c>
      <c r="J50" t="s">
        <v>928</v>
      </c>
      <c r="K50">
        <v>97.25</v>
      </c>
      <c r="L50">
        <v>11.92</v>
      </c>
      <c r="M50" t="s">
        <v>911</v>
      </c>
      <c r="N50" t="s">
        <v>863</v>
      </c>
      <c r="O50">
        <v>4</v>
      </c>
      <c r="P50">
        <v>32768</v>
      </c>
      <c r="Q50">
        <v>0</v>
      </c>
      <c r="R50">
        <v>0</v>
      </c>
      <c r="S50">
        <v>131</v>
      </c>
      <c r="T50" t="s">
        <v>343</v>
      </c>
      <c r="U50" t="s">
        <v>21</v>
      </c>
      <c r="V50" t="s">
        <v>21</v>
      </c>
      <c r="W50">
        <v>0</v>
      </c>
      <c r="X50">
        <v>0</v>
      </c>
      <c r="Y50">
        <v>0</v>
      </c>
      <c r="Z50">
        <v>0</v>
      </c>
      <c r="AA50">
        <v>2</v>
      </c>
      <c r="AB50" t="s">
        <v>993</v>
      </c>
      <c r="AC50" t="s">
        <v>994</v>
      </c>
      <c r="AD50">
        <v>0</v>
      </c>
      <c r="AE50">
        <v>0</v>
      </c>
      <c r="AF50" t="s">
        <v>861</v>
      </c>
    </row>
    <row r="51" spans="5:32" x14ac:dyDescent="0.35">
      <c r="E51" t="s">
        <v>378</v>
      </c>
      <c r="F51" t="s">
        <v>27</v>
      </c>
      <c r="G51" t="s">
        <v>15</v>
      </c>
      <c r="H51" t="s">
        <v>854</v>
      </c>
      <c r="I51" t="s">
        <v>915</v>
      </c>
      <c r="J51" t="s">
        <v>921</v>
      </c>
      <c r="K51">
        <v>68.33</v>
      </c>
      <c r="L51">
        <v>0.88</v>
      </c>
      <c r="M51" t="s">
        <v>857</v>
      </c>
      <c r="N51" t="s">
        <v>858</v>
      </c>
      <c r="O51">
        <v>4</v>
      </c>
      <c r="P51">
        <v>16384</v>
      </c>
      <c r="Q51">
        <v>0</v>
      </c>
      <c r="R51">
        <v>0</v>
      </c>
      <c r="S51">
        <v>0</v>
      </c>
      <c r="T51" t="s">
        <v>21</v>
      </c>
      <c r="U51" t="s">
        <v>343</v>
      </c>
      <c r="V51" t="s">
        <v>21</v>
      </c>
      <c r="W51">
        <v>0</v>
      </c>
      <c r="X51">
        <v>0</v>
      </c>
      <c r="Y51">
        <v>0</v>
      </c>
      <c r="Z51">
        <v>0</v>
      </c>
      <c r="AA51">
        <v>1</v>
      </c>
      <c r="AB51" t="s">
        <v>1055</v>
      </c>
      <c r="AC51" t="s">
        <v>1056</v>
      </c>
      <c r="AD51">
        <v>0</v>
      </c>
      <c r="AE51">
        <v>0</v>
      </c>
      <c r="AF51" t="s">
        <v>861</v>
      </c>
    </row>
    <row r="52" spans="5:32" x14ac:dyDescent="0.35">
      <c r="E52" t="s">
        <v>273</v>
      </c>
      <c r="F52" t="s">
        <v>27</v>
      </c>
      <c r="G52" t="s">
        <v>15</v>
      </c>
      <c r="H52" t="s">
        <v>854</v>
      </c>
      <c r="I52" t="s">
        <v>915</v>
      </c>
      <c r="J52" t="s">
        <v>869</v>
      </c>
      <c r="K52">
        <v>30.33</v>
      </c>
      <c r="L52">
        <v>15.18</v>
      </c>
      <c r="M52" t="s">
        <v>911</v>
      </c>
      <c r="N52" t="s">
        <v>863</v>
      </c>
      <c r="O52">
        <v>2</v>
      </c>
      <c r="P52">
        <v>4096</v>
      </c>
      <c r="Q52">
        <v>0</v>
      </c>
      <c r="R52">
        <v>0</v>
      </c>
      <c r="S52">
        <v>136.13</v>
      </c>
      <c r="T52" t="s">
        <v>88</v>
      </c>
      <c r="U52" t="s">
        <v>21</v>
      </c>
      <c r="V52" t="s">
        <v>21</v>
      </c>
      <c r="W52">
        <v>0</v>
      </c>
      <c r="X52">
        <v>0</v>
      </c>
      <c r="Y52">
        <v>0</v>
      </c>
      <c r="Z52">
        <v>0</v>
      </c>
      <c r="AA52">
        <v>2</v>
      </c>
      <c r="AB52" t="s">
        <v>1001</v>
      </c>
      <c r="AC52" t="s">
        <v>1002</v>
      </c>
      <c r="AD52">
        <v>0</v>
      </c>
      <c r="AE52">
        <v>0</v>
      </c>
      <c r="AF52" t="s">
        <v>861</v>
      </c>
    </row>
    <row r="53" spans="5:32" x14ac:dyDescent="0.35">
      <c r="E53" t="s">
        <v>164</v>
      </c>
      <c r="F53" t="s">
        <v>27</v>
      </c>
      <c r="G53" t="s">
        <v>15</v>
      </c>
      <c r="H53" t="s">
        <v>854</v>
      </c>
      <c r="I53" t="s">
        <v>915</v>
      </c>
      <c r="J53" t="s">
        <v>901</v>
      </c>
      <c r="K53">
        <v>60.64</v>
      </c>
      <c r="L53">
        <v>0.44</v>
      </c>
      <c r="M53" t="s">
        <v>866</v>
      </c>
      <c r="N53" t="s">
        <v>858</v>
      </c>
      <c r="O53">
        <v>4</v>
      </c>
      <c r="P53">
        <v>8096</v>
      </c>
      <c r="Q53">
        <v>0</v>
      </c>
      <c r="R53">
        <v>0</v>
      </c>
      <c r="S53">
        <v>0</v>
      </c>
      <c r="T53" t="s">
        <v>21</v>
      </c>
      <c r="U53" t="s">
        <v>88</v>
      </c>
      <c r="V53" t="s">
        <v>21</v>
      </c>
      <c r="W53">
        <v>0</v>
      </c>
      <c r="X53">
        <v>0</v>
      </c>
      <c r="Y53">
        <v>0</v>
      </c>
      <c r="Z53">
        <v>0</v>
      </c>
      <c r="AA53">
        <v>1</v>
      </c>
      <c r="AB53" t="s">
        <v>938</v>
      </c>
      <c r="AC53" t="s">
        <v>939</v>
      </c>
      <c r="AD53">
        <v>0</v>
      </c>
      <c r="AE53">
        <v>0</v>
      </c>
      <c r="AF53" t="s">
        <v>861</v>
      </c>
    </row>
    <row r="54" spans="5:32" x14ac:dyDescent="0.35">
      <c r="E54" t="s">
        <v>254</v>
      </c>
      <c r="F54" t="s">
        <v>27</v>
      </c>
      <c r="G54" t="s">
        <v>15</v>
      </c>
      <c r="H54" t="s">
        <v>854</v>
      </c>
      <c r="I54" t="s">
        <v>915</v>
      </c>
      <c r="J54" t="s">
        <v>997</v>
      </c>
      <c r="K54">
        <v>389.33</v>
      </c>
      <c r="L54">
        <v>470.33</v>
      </c>
      <c r="M54" t="s">
        <v>857</v>
      </c>
      <c r="N54" t="s">
        <v>863</v>
      </c>
      <c r="O54">
        <v>14</v>
      </c>
      <c r="P54">
        <v>86000</v>
      </c>
      <c r="Q54">
        <v>0</v>
      </c>
      <c r="R54">
        <v>0</v>
      </c>
      <c r="S54">
        <v>6660</v>
      </c>
      <c r="T54" t="s">
        <v>998</v>
      </c>
      <c r="U54" t="s">
        <v>88</v>
      </c>
      <c r="V54" t="s">
        <v>21</v>
      </c>
      <c r="W54">
        <v>0</v>
      </c>
      <c r="X54">
        <v>0</v>
      </c>
      <c r="Y54">
        <v>0</v>
      </c>
      <c r="Z54">
        <v>0</v>
      </c>
      <c r="AA54">
        <v>1</v>
      </c>
      <c r="AB54" t="s">
        <v>999</v>
      </c>
      <c r="AC54" t="s">
        <v>1000</v>
      </c>
      <c r="AD54">
        <v>0</v>
      </c>
      <c r="AE54">
        <v>0</v>
      </c>
      <c r="AF54" t="s">
        <v>861</v>
      </c>
    </row>
    <row r="55" spans="5:32" x14ac:dyDescent="0.35">
      <c r="E55" t="s">
        <v>277</v>
      </c>
      <c r="F55" t="s">
        <v>27</v>
      </c>
      <c r="G55" t="s">
        <v>15</v>
      </c>
      <c r="H55" t="s">
        <v>854</v>
      </c>
      <c r="I55" t="s">
        <v>915</v>
      </c>
      <c r="J55" t="s">
        <v>928</v>
      </c>
      <c r="K55">
        <v>97.25</v>
      </c>
      <c r="L55">
        <v>0.88</v>
      </c>
      <c r="M55" t="s">
        <v>857</v>
      </c>
      <c r="N55" t="s">
        <v>858</v>
      </c>
      <c r="O55">
        <v>4</v>
      </c>
      <c r="P55">
        <v>32768</v>
      </c>
      <c r="Q55">
        <v>0</v>
      </c>
      <c r="R55">
        <v>0</v>
      </c>
      <c r="S55">
        <v>0</v>
      </c>
      <c r="T55" t="s">
        <v>21</v>
      </c>
      <c r="U55" t="s">
        <v>343</v>
      </c>
      <c r="V55" t="s">
        <v>21</v>
      </c>
      <c r="W55">
        <v>0</v>
      </c>
      <c r="X55">
        <v>0</v>
      </c>
      <c r="Y55">
        <v>0</v>
      </c>
      <c r="Z55">
        <v>0</v>
      </c>
      <c r="AA55">
        <v>1</v>
      </c>
      <c r="AB55" t="s">
        <v>1005</v>
      </c>
      <c r="AC55" t="s">
        <v>1006</v>
      </c>
      <c r="AD55">
        <v>0</v>
      </c>
      <c r="AE55">
        <v>0</v>
      </c>
      <c r="AF55" t="s">
        <v>861</v>
      </c>
    </row>
    <row r="56" spans="5:32" x14ac:dyDescent="0.35">
      <c r="E56" t="s">
        <v>280</v>
      </c>
      <c r="F56" t="s">
        <v>27</v>
      </c>
      <c r="G56" t="s">
        <v>15</v>
      </c>
      <c r="H56" t="s">
        <v>854</v>
      </c>
      <c r="I56" t="s">
        <v>915</v>
      </c>
      <c r="J56" t="s">
        <v>928</v>
      </c>
      <c r="K56">
        <v>97.25</v>
      </c>
      <c r="L56">
        <v>3.5</v>
      </c>
      <c r="M56" t="s">
        <v>866</v>
      </c>
      <c r="N56" t="s">
        <v>858</v>
      </c>
      <c r="O56">
        <v>4</v>
      </c>
      <c r="P56">
        <v>32768</v>
      </c>
      <c r="Q56">
        <v>0</v>
      </c>
      <c r="R56">
        <v>0</v>
      </c>
      <c r="S56">
        <v>0</v>
      </c>
      <c r="T56" t="s">
        <v>21</v>
      </c>
      <c r="U56" t="s">
        <v>1007</v>
      </c>
      <c r="V56" t="s">
        <v>21</v>
      </c>
      <c r="W56">
        <v>0</v>
      </c>
      <c r="X56">
        <v>0</v>
      </c>
      <c r="Y56">
        <v>0</v>
      </c>
      <c r="Z56">
        <v>0</v>
      </c>
      <c r="AA56">
        <v>1</v>
      </c>
      <c r="AB56" t="s">
        <v>1008</v>
      </c>
      <c r="AC56" t="s">
        <v>1009</v>
      </c>
      <c r="AD56">
        <v>0</v>
      </c>
      <c r="AE56">
        <v>0</v>
      </c>
      <c r="AF56" t="s">
        <v>861</v>
      </c>
    </row>
    <row r="57" spans="5:32" x14ac:dyDescent="0.35">
      <c r="E57" t="s">
        <v>309</v>
      </c>
      <c r="F57" t="s">
        <v>27</v>
      </c>
      <c r="G57" t="s">
        <v>15</v>
      </c>
      <c r="H57" t="s">
        <v>854</v>
      </c>
      <c r="I57" t="s">
        <v>915</v>
      </c>
      <c r="J57" t="s">
        <v>901</v>
      </c>
      <c r="K57">
        <v>60.64</v>
      </c>
      <c r="L57">
        <v>13.67</v>
      </c>
      <c r="M57" t="s">
        <v>911</v>
      </c>
      <c r="N57" t="s">
        <v>863</v>
      </c>
      <c r="O57">
        <v>4</v>
      </c>
      <c r="P57">
        <v>8192</v>
      </c>
      <c r="Q57">
        <v>0</v>
      </c>
      <c r="R57">
        <v>0</v>
      </c>
      <c r="S57">
        <v>175</v>
      </c>
      <c r="T57" t="s">
        <v>343</v>
      </c>
      <c r="U57" t="s">
        <v>88</v>
      </c>
      <c r="V57" t="s">
        <v>21</v>
      </c>
      <c r="W57">
        <v>0</v>
      </c>
      <c r="X57">
        <v>0</v>
      </c>
      <c r="Y57">
        <v>0</v>
      </c>
      <c r="Z57">
        <v>0</v>
      </c>
      <c r="AA57">
        <v>1</v>
      </c>
      <c r="AB57" t="s">
        <v>1014</v>
      </c>
      <c r="AC57" t="s">
        <v>1015</v>
      </c>
      <c r="AD57">
        <v>0</v>
      </c>
      <c r="AE57">
        <v>0</v>
      </c>
      <c r="AF57" t="s">
        <v>861</v>
      </c>
    </row>
    <row r="58" spans="5:32" x14ac:dyDescent="0.35">
      <c r="E58" t="s">
        <v>319</v>
      </c>
      <c r="F58" t="s">
        <v>27</v>
      </c>
      <c r="G58" t="s">
        <v>890</v>
      </c>
      <c r="H58" t="s">
        <v>891</v>
      </c>
      <c r="I58" t="s">
        <v>915</v>
      </c>
      <c r="J58" t="s">
        <v>1705</v>
      </c>
      <c r="K58">
        <v>18.97</v>
      </c>
      <c r="L58">
        <v>0.44</v>
      </c>
      <c r="M58" t="s">
        <v>1020</v>
      </c>
      <c r="N58" t="s">
        <v>863</v>
      </c>
      <c r="O58">
        <v>1</v>
      </c>
      <c r="P58">
        <v>2048</v>
      </c>
      <c r="Q58">
        <v>0</v>
      </c>
      <c r="R58">
        <v>0</v>
      </c>
      <c r="S58">
        <v>0</v>
      </c>
      <c r="T58" t="s">
        <v>21</v>
      </c>
      <c r="U58" t="s">
        <v>88</v>
      </c>
      <c r="V58" t="s">
        <v>21</v>
      </c>
      <c r="W58">
        <v>0</v>
      </c>
      <c r="X58">
        <v>0</v>
      </c>
      <c r="Y58">
        <v>0</v>
      </c>
      <c r="Z58">
        <v>0</v>
      </c>
      <c r="AA58">
        <v>1</v>
      </c>
      <c r="AB58" t="s">
        <v>1021</v>
      </c>
      <c r="AC58" t="s">
        <v>1022</v>
      </c>
      <c r="AD58">
        <v>0</v>
      </c>
      <c r="AE58">
        <v>0</v>
      </c>
      <c r="AF58" t="s">
        <v>861</v>
      </c>
    </row>
    <row r="59" spans="5:32" x14ac:dyDescent="0.35">
      <c r="E59" t="s">
        <v>307</v>
      </c>
      <c r="F59" t="s">
        <v>27</v>
      </c>
      <c r="G59" t="s">
        <v>890</v>
      </c>
      <c r="H59" t="s">
        <v>914</v>
      </c>
      <c r="I59" t="s">
        <v>915</v>
      </c>
      <c r="J59" t="s">
        <v>869</v>
      </c>
      <c r="K59">
        <v>30.33</v>
      </c>
      <c r="L59">
        <v>0.44</v>
      </c>
      <c r="M59" t="s">
        <v>27</v>
      </c>
      <c r="N59" t="s">
        <v>858</v>
      </c>
      <c r="O59">
        <v>1</v>
      </c>
      <c r="P59">
        <v>4096</v>
      </c>
      <c r="Q59">
        <v>0</v>
      </c>
      <c r="R59">
        <v>0</v>
      </c>
      <c r="S59">
        <v>0</v>
      </c>
      <c r="T59" t="s">
        <v>21</v>
      </c>
      <c r="U59" t="s">
        <v>88</v>
      </c>
      <c r="V59" t="s">
        <v>21</v>
      </c>
      <c r="W59">
        <v>0</v>
      </c>
      <c r="X59">
        <v>0</v>
      </c>
      <c r="Y59">
        <v>0</v>
      </c>
      <c r="Z59">
        <v>0</v>
      </c>
      <c r="AA59">
        <v>1</v>
      </c>
      <c r="AB59" t="s">
        <v>916</v>
      </c>
      <c r="AC59" t="s">
        <v>1013</v>
      </c>
      <c r="AD59">
        <v>0</v>
      </c>
      <c r="AE59">
        <v>0</v>
      </c>
      <c r="AF59" t="s">
        <v>861</v>
      </c>
    </row>
    <row r="60" spans="5:32" x14ac:dyDescent="0.35">
      <c r="E60" t="s">
        <v>322</v>
      </c>
      <c r="F60" t="s">
        <v>27</v>
      </c>
      <c r="G60" t="s">
        <v>15</v>
      </c>
      <c r="H60" t="s">
        <v>854</v>
      </c>
      <c r="I60" t="s">
        <v>915</v>
      </c>
      <c r="J60" t="s">
        <v>901</v>
      </c>
      <c r="K60">
        <v>60.64</v>
      </c>
      <c r="L60">
        <v>7.89</v>
      </c>
      <c r="M60" t="s">
        <v>857</v>
      </c>
      <c r="N60" t="s">
        <v>863</v>
      </c>
      <c r="O60">
        <v>4</v>
      </c>
      <c r="P60">
        <v>4096</v>
      </c>
      <c r="Q60">
        <v>0</v>
      </c>
      <c r="R60">
        <v>0</v>
      </c>
      <c r="S60">
        <v>100</v>
      </c>
      <c r="T60" t="s">
        <v>88</v>
      </c>
      <c r="U60" t="s">
        <v>21</v>
      </c>
      <c r="V60" t="s">
        <v>21</v>
      </c>
      <c r="W60">
        <v>0</v>
      </c>
      <c r="X60">
        <v>0</v>
      </c>
      <c r="Y60">
        <v>0</v>
      </c>
      <c r="Z60">
        <v>0</v>
      </c>
      <c r="AA60">
        <v>1</v>
      </c>
      <c r="AB60" t="s">
        <v>1024</v>
      </c>
      <c r="AC60" t="s">
        <v>1025</v>
      </c>
      <c r="AD60">
        <v>0</v>
      </c>
      <c r="AE60">
        <v>0</v>
      </c>
      <c r="AF60" t="s">
        <v>861</v>
      </c>
    </row>
    <row r="61" spans="5:32" x14ac:dyDescent="0.35">
      <c r="E61" t="s">
        <v>330</v>
      </c>
      <c r="F61" t="s">
        <v>27</v>
      </c>
      <c r="G61" t="s">
        <v>890</v>
      </c>
      <c r="H61" t="s">
        <v>891</v>
      </c>
      <c r="I61" t="s">
        <v>915</v>
      </c>
      <c r="J61" t="s">
        <v>869</v>
      </c>
      <c r="K61">
        <v>30.33</v>
      </c>
      <c r="L61">
        <v>0.88</v>
      </c>
      <c r="M61" t="s">
        <v>892</v>
      </c>
      <c r="N61" t="s">
        <v>863</v>
      </c>
      <c r="O61">
        <v>1</v>
      </c>
      <c r="P61">
        <v>4096</v>
      </c>
      <c r="Q61">
        <v>0</v>
      </c>
      <c r="R61">
        <v>0</v>
      </c>
      <c r="S61">
        <v>0</v>
      </c>
      <c r="T61" t="s">
        <v>21</v>
      </c>
      <c r="U61" t="s">
        <v>343</v>
      </c>
      <c r="V61" t="s">
        <v>21</v>
      </c>
      <c r="W61">
        <v>0</v>
      </c>
      <c r="X61">
        <v>0</v>
      </c>
      <c r="Y61">
        <v>0</v>
      </c>
      <c r="Z61">
        <v>0</v>
      </c>
      <c r="AA61">
        <v>1</v>
      </c>
      <c r="AB61" t="s">
        <v>1030</v>
      </c>
      <c r="AC61" t="s">
        <v>1031</v>
      </c>
      <c r="AD61">
        <v>0</v>
      </c>
      <c r="AE61">
        <v>0</v>
      </c>
      <c r="AF61" t="s">
        <v>861</v>
      </c>
    </row>
    <row r="62" spans="5:32" x14ac:dyDescent="0.35">
      <c r="E62" t="s">
        <v>321</v>
      </c>
      <c r="F62" t="s">
        <v>27</v>
      </c>
      <c r="G62" t="s">
        <v>15</v>
      </c>
      <c r="H62" t="s">
        <v>854</v>
      </c>
      <c r="I62" t="s">
        <v>915</v>
      </c>
      <c r="J62" t="s">
        <v>869</v>
      </c>
      <c r="K62">
        <v>30.33</v>
      </c>
      <c r="L62">
        <v>7.89</v>
      </c>
      <c r="M62" t="s">
        <v>857</v>
      </c>
      <c r="N62" t="s">
        <v>858</v>
      </c>
      <c r="O62">
        <v>1</v>
      </c>
      <c r="P62">
        <v>4096</v>
      </c>
      <c r="Q62">
        <v>0</v>
      </c>
      <c r="R62">
        <v>0</v>
      </c>
      <c r="S62">
        <v>80</v>
      </c>
      <c r="T62" t="s">
        <v>88</v>
      </c>
      <c r="U62" t="s">
        <v>21</v>
      </c>
      <c r="V62" t="s">
        <v>21</v>
      </c>
      <c r="W62">
        <v>0</v>
      </c>
      <c r="X62">
        <v>0</v>
      </c>
      <c r="Y62">
        <v>0</v>
      </c>
      <c r="Z62">
        <v>0</v>
      </c>
      <c r="AA62">
        <v>1</v>
      </c>
      <c r="AB62" t="s">
        <v>916</v>
      </c>
      <c r="AC62" t="s">
        <v>1023</v>
      </c>
      <c r="AD62">
        <v>0</v>
      </c>
      <c r="AE62">
        <v>0</v>
      </c>
      <c r="AF62" t="s">
        <v>861</v>
      </c>
    </row>
    <row r="63" spans="5:32" x14ac:dyDescent="0.35">
      <c r="E63" t="s">
        <v>173</v>
      </c>
      <c r="F63" t="s">
        <v>27</v>
      </c>
      <c r="G63" t="s">
        <v>890</v>
      </c>
      <c r="H63" t="s">
        <v>891</v>
      </c>
      <c r="I63" t="s">
        <v>915</v>
      </c>
      <c r="J63" t="s">
        <v>869</v>
      </c>
      <c r="K63">
        <v>30.33</v>
      </c>
      <c r="L63">
        <v>0.44</v>
      </c>
      <c r="M63" t="s">
        <v>1057</v>
      </c>
      <c r="N63" t="s">
        <v>863</v>
      </c>
      <c r="O63">
        <v>1</v>
      </c>
      <c r="P63">
        <v>4096</v>
      </c>
      <c r="Q63">
        <v>0</v>
      </c>
      <c r="R63">
        <v>0</v>
      </c>
      <c r="S63">
        <v>0</v>
      </c>
      <c r="T63" t="s">
        <v>21</v>
      </c>
      <c r="U63" t="s">
        <v>88</v>
      </c>
      <c r="V63" t="s">
        <v>21</v>
      </c>
      <c r="W63">
        <v>0</v>
      </c>
      <c r="X63">
        <v>0</v>
      </c>
      <c r="Y63">
        <v>0</v>
      </c>
      <c r="Z63">
        <v>0</v>
      </c>
      <c r="AA63">
        <v>1</v>
      </c>
      <c r="AB63" t="s">
        <v>916</v>
      </c>
      <c r="AC63" t="s">
        <v>1058</v>
      </c>
      <c r="AD63">
        <v>0</v>
      </c>
      <c r="AE63">
        <v>0</v>
      </c>
      <c r="AF63" t="s">
        <v>861</v>
      </c>
    </row>
    <row r="64" spans="5:32" x14ac:dyDescent="0.35">
      <c r="E64" t="s">
        <v>329</v>
      </c>
      <c r="F64" t="s">
        <v>27</v>
      </c>
      <c r="G64" t="s">
        <v>15</v>
      </c>
      <c r="H64" t="s">
        <v>854</v>
      </c>
      <c r="I64" t="s">
        <v>915</v>
      </c>
      <c r="J64" t="s">
        <v>945</v>
      </c>
      <c r="K64">
        <v>121.31</v>
      </c>
      <c r="L64">
        <v>15.18</v>
      </c>
      <c r="M64" t="s">
        <v>866</v>
      </c>
      <c r="N64" t="s">
        <v>858</v>
      </c>
      <c r="O64">
        <v>8</v>
      </c>
      <c r="P64">
        <v>6000</v>
      </c>
      <c r="Q64">
        <v>0</v>
      </c>
      <c r="R64">
        <v>0</v>
      </c>
      <c r="S64">
        <v>150</v>
      </c>
      <c r="T64" t="s">
        <v>88</v>
      </c>
      <c r="U64" t="s">
        <v>21</v>
      </c>
      <c r="V64" t="s">
        <v>21</v>
      </c>
      <c r="W64">
        <v>0</v>
      </c>
      <c r="X64">
        <v>0</v>
      </c>
      <c r="Y64">
        <v>0</v>
      </c>
      <c r="Z64">
        <v>0</v>
      </c>
      <c r="AA64">
        <v>1</v>
      </c>
      <c r="AB64" t="s">
        <v>1028</v>
      </c>
      <c r="AC64" t="s">
        <v>1029</v>
      </c>
      <c r="AD64">
        <v>0</v>
      </c>
      <c r="AE64">
        <v>0</v>
      </c>
      <c r="AF64" t="s">
        <v>861</v>
      </c>
    </row>
    <row r="65" spans="5:32" x14ac:dyDescent="0.35">
      <c r="E65" t="s">
        <v>385</v>
      </c>
      <c r="F65" t="s">
        <v>27</v>
      </c>
      <c r="G65" t="s">
        <v>15</v>
      </c>
      <c r="H65" t="s">
        <v>854</v>
      </c>
      <c r="I65" t="s">
        <v>915</v>
      </c>
      <c r="J65" t="s">
        <v>877</v>
      </c>
      <c r="K65">
        <v>34.14</v>
      </c>
      <c r="L65">
        <v>15.78</v>
      </c>
      <c r="M65" t="s">
        <v>857</v>
      </c>
      <c r="N65" t="s">
        <v>863</v>
      </c>
      <c r="O65">
        <v>2</v>
      </c>
      <c r="P65">
        <v>8192</v>
      </c>
      <c r="Q65">
        <v>0</v>
      </c>
      <c r="R65">
        <v>0</v>
      </c>
      <c r="S65">
        <v>200</v>
      </c>
      <c r="T65" t="s">
        <v>343</v>
      </c>
      <c r="U65" t="s">
        <v>21</v>
      </c>
      <c r="V65" t="s">
        <v>21</v>
      </c>
      <c r="W65">
        <v>0</v>
      </c>
      <c r="X65">
        <v>0</v>
      </c>
      <c r="Y65">
        <v>0</v>
      </c>
      <c r="Z65">
        <v>0</v>
      </c>
      <c r="AA65">
        <v>1</v>
      </c>
      <c r="AB65" t="s">
        <v>1062</v>
      </c>
      <c r="AC65" t="s">
        <v>1063</v>
      </c>
      <c r="AD65">
        <v>0</v>
      </c>
      <c r="AE65">
        <v>0</v>
      </c>
      <c r="AF65" t="s">
        <v>861</v>
      </c>
    </row>
    <row r="66" spans="5:32" x14ac:dyDescent="0.35">
      <c r="E66" t="s">
        <v>339</v>
      </c>
      <c r="F66" t="s">
        <v>27</v>
      </c>
      <c r="G66" t="s">
        <v>890</v>
      </c>
      <c r="H66" t="s">
        <v>914</v>
      </c>
      <c r="I66" t="s">
        <v>915</v>
      </c>
      <c r="J66" t="s">
        <v>921</v>
      </c>
      <c r="K66">
        <v>68.33</v>
      </c>
      <c r="L66">
        <v>23.51</v>
      </c>
      <c r="M66" t="s">
        <v>27</v>
      </c>
      <c r="N66" t="s">
        <v>858</v>
      </c>
      <c r="O66">
        <v>4</v>
      </c>
      <c r="P66">
        <v>16384</v>
      </c>
      <c r="Q66">
        <v>0</v>
      </c>
      <c r="R66">
        <v>0</v>
      </c>
      <c r="S66">
        <v>332</v>
      </c>
      <c r="T66" t="s">
        <v>343</v>
      </c>
      <c r="U66" t="s">
        <v>88</v>
      </c>
      <c r="V66" t="s">
        <v>21</v>
      </c>
      <c r="W66">
        <v>0</v>
      </c>
      <c r="X66">
        <v>0</v>
      </c>
      <c r="Y66">
        <v>0</v>
      </c>
      <c r="Z66">
        <v>0</v>
      </c>
      <c r="AA66">
        <v>1</v>
      </c>
      <c r="AB66" t="s">
        <v>916</v>
      </c>
      <c r="AC66" t="s">
        <v>1034</v>
      </c>
      <c r="AD66">
        <v>0</v>
      </c>
      <c r="AE66">
        <v>0</v>
      </c>
      <c r="AF66" t="s">
        <v>861</v>
      </c>
    </row>
    <row r="67" spans="5:32" x14ac:dyDescent="0.35">
      <c r="E67" t="s">
        <v>475</v>
      </c>
      <c r="F67" t="s">
        <v>27</v>
      </c>
      <c r="G67" t="s">
        <v>15</v>
      </c>
      <c r="H67" t="s">
        <v>854</v>
      </c>
      <c r="I67" t="s">
        <v>915</v>
      </c>
      <c r="J67" t="s">
        <v>877</v>
      </c>
      <c r="K67">
        <v>34.14</v>
      </c>
      <c r="L67">
        <v>0.44</v>
      </c>
      <c r="M67" t="s">
        <v>857</v>
      </c>
      <c r="N67" t="s">
        <v>858</v>
      </c>
      <c r="O67">
        <v>2</v>
      </c>
      <c r="P67">
        <v>8192</v>
      </c>
      <c r="Q67">
        <v>0</v>
      </c>
      <c r="R67">
        <v>0</v>
      </c>
      <c r="S67">
        <v>0</v>
      </c>
      <c r="T67" t="s">
        <v>21</v>
      </c>
      <c r="U67" t="s">
        <v>88</v>
      </c>
      <c r="V67" t="s">
        <v>21</v>
      </c>
      <c r="W67">
        <v>0</v>
      </c>
      <c r="X67">
        <v>0</v>
      </c>
      <c r="Y67">
        <v>0</v>
      </c>
      <c r="Z67">
        <v>0</v>
      </c>
      <c r="AA67">
        <v>1</v>
      </c>
      <c r="AB67" t="s">
        <v>1120</v>
      </c>
      <c r="AC67" t="s">
        <v>1121</v>
      </c>
      <c r="AD67">
        <v>0</v>
      </c>
      <c r="AE67">
        <v>0</v>
      </c>
      <c r="AF67" t="s">
        <v>861</v>
      </c>
    </row>
    <row r="68" spans="5:32" x14ac:dyDescent="0.35">
      <c r="E68" t="s">
        <v>239</v>
      </c>
      <c r="F68" t="s">
        <v>27</v>
      </c>
      <c r="G68" t="s">
        <v>15</v>
      </c>
      <c r="H68" t="s">
        <v>854</v>
      </c>
      <c r="I68" t="s">
        <v>915</v>
      </c>
      <c r="J68" t="s">
        <v>877</v>
      </c>
      <c r="K68">
        <v>34.14</v>
      </c>
      <c r="L68">
        <v>0.88</v>
      </c>
      <c r="M68" t="s">
        <v>857</v>
      </c>
      <c r="N68" t="s">
        <v>858</v>
      </c>
      <c r="O68">
        <v>2</v>
      </c>
      <c r="P68">
        <v>8192</v>
      </c>
      <c r="Q68">
        <v>0</v>
      </c>
      <c r="R68">
        <v>0</v>
      </c>
      <c r="S68">
        <v>0</v>
      </c>
      <c r="T68" t="s">
        <v>21</v>
      </c>
      <c r="U68" t="s">
        <v>343</v>
      </c>
      <c r="V68" t="s">
        <v>21</v>
      </c>
      <c r="W68">
        <v>0</v>
      </c>
      <c r="X68">
        <v>0</v>
      </c>
      <c r="Y68">
        <v>0</v>
      </c>
      <c r="Z68">
        <v>0</v>
      </c>
      <c r="AA68">
        <v>1</v>
      </c>
      <c r="AB68" t="s">
        <v>983</v>
      </c>
      <c r="AC68" t="s">
        <v>984</v>
      </c>
      <c r="AD68">
        <v>0</v>
      </c>
      <c r="AE68">
        <v>0</v>
      </c>
      <c r="AF68" t="s">
        <v>861</v>
      </c>
    </row>
    <row r="69" spans="5:32" x14ac:dyDescent="0.35">
      <c r="E69" t="s">
        <v>388</v>
      </c>
      <c r="F69" t="s">
        <v>27</v>
      </c>
      <c r="G69" t="s">
        <v>15</v>
      </c>
      <c r="H69" t="s">
        <v>854</v>
      </c>
      <c r="I69" t="s">
        <v>915</v>
      </c>
      <c r="J69" t="s">
        <v>856</v>
      </c>
      <c r="K69">
        <v>48.64</v>
      </c>
      <c r="L69">
        <v>0.88</v>
      </c>
      <c r="M69" t="s">
        <v>857</v>
      </c>
      <c r="N69" t="s">
        <v>858</v>
      </c>
      <c r="O69">
        <v>2</v>
      </c>
      <c r="P69">
        <v>16384</v>
      </c>
      <c r="Q69">
        <v>0</v>
      </c>
      <c r="R69">
        <v>0</v>
      </c>
      <c r="S69">
        <v>0</v>
      </c>
      <c r="T69" t="s">
        <v>21</v>
      </c>
      <c r="U69" t="s">
        <v>343</v>
      </c>
      <c r="V69" t="s">
        <v>21</v>
      </c>
      <c r="W69">
        <v>0</v>
      </c>
      <c r="X69">
        <v>0</v>
      </c>
      <c r="Y69">
        <v>0</v>
      </c>
      <c r="Z69">
        <v>0</v>
      </c>
      <c r="AA69">
        <v>1</v>
      </c>
      <c r="AB69" t="s">
        <v>1064</v>
      </c>
      <c r="AC69" t="s">
        <v>1065</v>
      </c>
      <c r="AD69">
        <v>0</v>
      </c>
      <c r="AE69">
        <v>0</v>
      </c>
      <c r="AF69" t="s">
        <v>861</v>
      </c>
    </row>
    <row r="70" spans="5:32" x14ac:dyDescent="0.35">
      <c r="E70" t="s">
        <v>350</v>
      </c>
      <c r="F70" t="s">
        <v>27</v>
      </c>
      <c r="G70" t="s">
        <v>15</v>
      </c>
      <c r="H70" t="s">
        <v>854</v>
      </c>
      <c r="I70" t="s">
        <v>915</v>
      </c>
      <c r="J70" t="s">
        <v>980</v>
      </c>
      <c r="K70">
        <v>242.61</v>
      </c>
      <c r="L70">
        <v>0.44</v>
      </c>
      <c r="M70" t="s">
        <v>906</v>
      </c>
      <c r="N70" t="s">
        <v>858</v>
      </c>
      <c r="O70">
        <v>16</v>
      </c>
      <c r="P70">
        <v>28672</v>
      </c>
      <c r="Q70">
        <v>0</v>
      </c>
      <c r="R70">
        <v>0</v>
      </c>
      <c r="S70">
        <v>0</v>
      </c>
      <c r="T70" t="s">
        <v>21</v>
      </c>
      <c r="U70" t="s">
        <v>88</v>
      </c>
      <c r="V70" t="s">
        <v>21</v>
      </c>
      <c r="W70">
        <v>0</v>
      </c>
      <c r="X70">
        <v>0</v>
      </c>
      <c r="Y70">
        <v>0</v>
      </c>
      <c r="Z70">
        <v>0</v>
      </c>
      <c r="AA70">
        <v>1</v>
      </c>
      <c r="AB70" t="s">
        <v>1041</v>
      </c>
      <c r="AC70" t="s">
        <v>1042</v>
      </c>
      <c r="AD70">
        <v>0</v>
      </c>
      <c r="AE70">
        <v>0</v>
      </c>
      <c r="AF70" t="s">
        <v>861</v>
      </c>
    </row>
    <row r="71" spans="5:32" x14ac:dyDescent="0.35">
      <c r="E71" t="s">
        <v>588</v>
      </c>
      <c r="F71" t="s">
        <v>27</v>
      </c>
      <c r="G71" t="s">
        <v>15</v>
      </c>
      <c r="H71" t="s">
        <v>854</v>
      </c>
      <c r="I71" t="s">
        <v>915</v>
      </c>
      <c r="J71" t="s">
        <v>921</v>
      </c>
      <c r="K71">
        <v>68.33</v>
      </c>
      <c r="L71">
        <v>0.88</v>
      </c>
      <c r="M71" t="s">
        <v>874</v>
      </c>
      <c r="N71" t="s">
        <v>863</v>
      </c>
      <c r="O71">
        <v>4</v>
      </c>
      <c r="P71">
        <v>16384</v>
      </c>
      <c r="Q71">
        <v>0</v>
      </c>
      <c r="R71">
        <v>0</v>
      </c>
      <c r="S71">
        <v>0</v>
      </c>
      <c r="T71" t="s">
        <v>21</v>
      </c>
      <c r="U71" t="s">
        <v>343</v>
      </c>
      <c r="V71" t="s">
        <v>21</v>
      </c>
      <c r="W71">
        <v>0</v>
      </c>
      <c r="X71">
        <v>0</v>
      </c>
      <c r="Y71">
        <v>0</v>
      </c>
      <c r="Z71">
        <v>0</v>
      </c>
      <c r="AA71">
        <v>1</v>
      </c>
      <c r="AB71" t="s">
        <v>1206</v>
      </c>
      <c r="AC71" t="s">
        <v>1207</v>
      </c>
      <c r="AD71">
        <v>0</v>
      </c>
      <c r="AE71">
        <v>0</v>
      </c>
      <c r="AF71" t="s">
        <v>861</v>
      </c>
    </row>
    <row r="72" spans="5:32" x14ac:dyDescent="0.35">
      <c r="E72" t="s">
        <v>347</v>
      </c>
      <c r="F72" t="s">
        <v>27</v>
      </c>
      <c r="G72" t="s">
        <v>15</v>
      </c>
      <c r="H72" t="s">
        <v>854</v>
      </c>
      <c r="I72" t="s">
        <v>915</v>
      </c>
      <c r="J72" t="s">
        <v>901</v>
      </c>
      <c r="K72">
        <v>60.64</v>
      </c>
      <c r="L72">
        <v>0.88</v>
      </c>
      <c r="M72" t="s">
        <v>874</v>
      </c>
      <c r="N72" t="s">
        <v>863</v>
      </c>
      <c r="O72">
        <v>4</v>
      </c>
      <c r="P72">
        <v>8192</v>
      </c>
      <c r="Q72">
        <v>0</v>
      </c>
      <c r="R72">
        <v>0</v>
      </c>
      <c r="S72">
        <v>0</v>
      </c>
      <c r="T72" t="s">
        <v>21</v>
      </c>
      <c r="U72" t="s">
        <v>343</v>
      </c>
      <c r="V72" t="s">
        <v>21</v>
      </c>
      <c r="W72">
        <v>0</v>
      </c>
      <c r="X72">
        <v>0</v>
      </c>
      <c r="Y72">
        <v>0</v>
      </c>
      <c r="Z72">
        <v>0</v>
      </c>
      <c r="AA72">
        <v>1</v>
      </c>
      <c r="AB72" t="s">
        <v>1039</v>
      </c>
      <c r="AC72" t="s">
        <v>1040</v>
      </c>
      <c r="AD72">
        <v>0</v>
      </c>
      <c r="AE72">
        <v>0</v>
      </c>
      <c r="AF72" t="s">
        <v>861</v>
      </c>
    </row>
    <row r="73" spans="5:32" x14ac:dyDescent="0.35">
      <c r="E73" t="s">
        <v>355</v>
      </c>
      <c r="F73" t="s">
        <v>27</v>
      </c>
      <c r="G73" t="s">
        <v>15</v>
      </c>
      <c r="H73" t="s">
        <v>854</v>
      </c>
      <c r="I73" t="s">
        <v>915</v>
      </c>
      <c r="J73" t="s">
        <v>901</v>
      </c>
      <c r="K73">
        <v>60.64</v>
      </c>
      <c r="L73">
        <v>0.88</v>
      </c>
      <c r="M73" t="s">
        <v>866</v>
      </c>
      <c r="N73" t="s">
        <v>858</v>
      </c>
      <c r="O73">
        <v>4</v>
      </c>
      <c r="P73">
        <v>6144</v>
      </c>
      <c r="Q73">
        <v>0</v>
      </c>
      <c r="R73">
        <v>0</v>
      </c>
      <c r="S73">
        <v>0</v>
      </c>
      <c r="T73" t="s">
        <v>21</v>
      </c>
      <c r="U73" t="s">
        <v>343</v>
      </c>
      <c r="V73" t="s">
        <v>21</v>
      </c>
      <c r="W73">
        <v>0</v>
      </c>
      <c r="X73">
        <v>0</v>
      </c>
      <c r="Y73">
        <v>0</v>
      </c>
      <c r="Z73">
        <v>0</v>
      </c>
      <c r="AA73">
        <v>1</v>
      </c>
      <c r="AB73" t="s">
        <v>1044</v>
      </c>
      <c r="AC73" t="s">
        <v>1045</v>
      </c>
      <c r="AD73">
        <v>0</v>
      </c>
      <c r="AE73">
        <v>0</v>
      </c>
      <c r="AF73" t="s">
        <v>861</v>
      </c>
    </row>
    <row r="74" spans="5:32" x14ac:dyDescent="0.35">
      <c r="E74" t="s">
        <v>357</v>
      </c>
      <c r="F74" t="s">
        <v>27</v>
      </c>
      <c r="G74" t="s">
        <v>15</v>
      </c>
      <c r="H74" t="s">
        <v>854</v>
      </c>
      <c r="I74" t="s">
        <v>915</v>
      </c>
      <c r="J74" t="s">
        <v>918</v>
      </c>
      <c r="K74">
        <v>194.81</v>
      </c>
      <c r="L74">
        <v>336.86</v>
      </c>
      <c r="M74" t="s">
        <v>866</v>
      </c>
      <c r="N74" t="s">
        <v>858</v>
      </c>
      <c r="O74">
        <v>8</v>
      </c>
      <c r="P74">
        <v>36000</v>
      </c>
      <c r="Q74">
        <v>0</v>
      </c>
      <c r="R74">
        <v>0</v>
      </c>
      <c r="S74">
        <v>4731</v>
      </c>
      <c r="T74" t="s">
        <v>68</v>
      </c>
      <c r="U74" t="s">
        <v>21</v>
      </c>
      <c r="V74" t="s">
        <v>21</v>
      </c>
      <c r="W74">
        <v>0</v>
      </c>
      <c r="X74">
        <v>0</v>
      </c>
      <c r="Y74">
        <v>0</v>
      </c>
      <c r="Z74">
        <v>0</v>
      </c>
      <c r="AA74">
        <v>1</v>
      </c>
      <c r="AB74" t="s">
        <v>1706</v>
      </c>
      <c r="AC74" t="s">
        <v>1047</v>
      </c>
      <c r="AD74">
        <v>0</v>
      </c>
      <c r="AE74">
        <v>0</v>
      </c>
      <c r="AF74" t="s">
        <v>861</v>
      </c>
    </row>
    <row r="75" spans="5:32" x14ac:dyDescent="0.35">
      <c r="E75" t="s">
        <v>391</v>
      </c>
      <c r="F75" t="s">
        <v>27</v>
      </c>
      <c r="G75" t="s">
        <v>15</v>
      </c>
      <c r="H75" t="s">
        <v>854</v>
      </c>
      <c r="I75" t="s">
        <v>915</v>
      </c>
      <c r="J75" t="s">
        <v>921</v>
      </c>
      <c r="K75">
        <v>68.33</v>
      </c>
      <c r="L75">
        <v>0.44</v>
      </c>
      <c r="M75" t="s">
        <v>906</v>
      </c>
      <c r="N75" t="s">
        <v>858</v>
      </c>
      <c r="O75">
        <v>4</v>
      </c>
      <c r="P75">
        <v>12288</v>
      </c>
      <c r="Q75">
        <v>0</v>
      </c>
      <c r="R75">
        <v>0</v>
      </c>
      <c r="S75">
        <v>0</v>
      </c>
      <c r="T75" t="s">
        <v>21</v>
      </c>
      <c r="U75" t="s">
        <v>88</v>
      </c>
      <c r="V75" t="s">
        <v>21</v>
      </c>
      <c r="W75">
        <v>0</v>
      </c>
      <c r="X75">
        <v>0</v>
      </c>
      <c r="Y75">
        <v>0</v>
      </c>
      <c r="Z75">
        <v>0</v>
      </c>
      <c r="AA75">
        <v>1</v>
      </c>
      <c r="AB75" t="s">
        <v>1066</v>
      </c>
      <c r="AC75" t="s">
        <v>1067</v>
      </c>
      <c r="AD75">
        <v>0</v>
      </c>
      <c r="AE75">
        <v>0</v>
      </c>
      <c r="AF75" t="s">
        <v>861</v>
      </c>
    </row>
    <row r="76" spans="5:32" x14ac:dyDescent="0.35">
      <c r="E76" t="s">
        <v>101</v>
      </c>
      <c r="F76" t="s">
        <v>27</v>
      </c>
      <c r="G76" t="s">
        <v>15</v>
      </c>
      <c r="H76" t="s">
        <v>854</v>
      </c>
      <c r="I76" t="s">
        <v>915</v>
      </c>
      <c r="J76" t="s">
        <v>945</v>
      </c>
      <c r="K76">
        <v>121.31</v>
      </c>
      <c r="L76">
        <v>0.88</v>
      </c>
      <c r="M76" t="s">
        <v>906</v>
      </c>
      <c r="N76" t="s">
        <v>858</v>
      </c>
      <c r="O76">
        <v>8</v>
      </c>
      <c r="P76">
        <v>16384</v>
      </c>
      <c r="Q76">
        <v>0</v>
      </c>
      <c r="R76">
        <v>0</v>
      </c>
      <c r="S76">
        <v>0</v>
      </c>
      <c r="T76" t="s">
        <v>21</v>
      </c>
      <c r="U76" t="s">
        <v>343</v>
      </c>
      <c r="V76" t="s">
        <v>21</v>
      </c>
      <c r="W76">
        <v>0</v>
      </c>
      <c r="X76">
        <v>0</v>
      </c>
      <c r="Y76">
        <v>0</v>
      </c>
      <c r="Z76">
        <v>0</v>
      </c>
      <c r="AA76">
        <v>1</v>
      </c>
      <c r="AB76" t="s">
        <v>907</v>
      </c>
      <c r="AC76" t="s">
        <v>908</v>
      </c>
      <c r="AD76">
        <v>0</v>
      </c>
      <c r="AE76">
        <v>0</v>
      </c>
      <c r="AF76" t="s">
        <v>861</v>
      </c>
    </row>
    <row r="77" spans="5:32" x14ac:dyDescent="0.35">
      <c r="E77" t="s">
        <v>394</v>
      </c>
      <c r="F77" t="s">
        <v>27</v>
      </c>
      <c r="G77" t="s">
        <v>15</v>
      </c>
      <c r="H77" t="s">
        <v>854</v>
      </c>
      <c r="I77" t="s">
        <v>915</v>
      </c>
      <c r="J77" t="s">
        <v>945</v>
      </c>
      <c r="K77">
        <v>121.31</v>
      </c>
      <c r="L77">
        <v>0.88</v>
      </c>
      <c r="M77" t="s">
        <v>866</v>
      </c>
      <c r="N77" t="s">
        <v>858</v>
      </c>
      <c r="O77">
        <v>6</v>
      </c>
      <c r="P77">
        <v>16384</v>
      </c>
      <c r="Q77">
        <v>0</v>
      </c>
      <c r="R77">
        <v>0</v>
      </c>
      <c r="S77">
        <v>0</v>
      </c>
      <c r="T77" t="s">
        <v>21</v>
      </c>
      <c r="U77" t="s">
        <v>343</v>
      </c>
      <c r="V77" t="s">
        <v>21</v>
      </c>
      <c r="W77">
        <v>0</v>
      </c>
      <c r="X77">
        <v>0</v>
      </c>
      <c r="Y77">
        <v>0</v>
      </c>
      <c r="Z77">
        <v>0</v>
      </c>
      <c r="AA77">
        <v>1</v>
      </c>
      <c r="AB77" t="s">
        <v>1071</v>
      </c>
      <c r="AC77" t="s">
        <v>1072</v>
      </c>
      <c r="AD77">
        <v>0</v>
      </c>
      <c r="AE77">
        <v>0</v>
      </c>
      <c r="AF77" t="s">
        <v>861</v>
      </c>
    </row>
    <row r="78" spans="5:32" x14ac:dyDescent="0.35">
      <c r="E78" t="s">
        <v>352</v>
      </c>
      <c r="F78" t="s">
        <v>27</v>
      </c>
      <c r="G78" t="s">
        <v>15</v>
      </c>
      <c r="H78" t="s">
        <v>854</v>
      </c>
      <c r="I78" t="s">
        <v>915</v>
      </c>
      <c r="J78" t="s">
        <v>921</v>
      </c>
      <c r="K78">
        <v>68.33</v>
      </c>
      <c r="L78">
        <v>0.88</v>
      </c>
      <c r="M78" t="s">
        <v>857</v>
      </c>
      <c r="N78" t="s">
        <v>858</v>
      </c>
      <c r="O78">
        <v>4</v>
      </c>
      <c r="P78">
        <v>16384</v>
      </c>
      <c r="Q78">
        <v>0</v>
      </c>
      <c r="R78">
        <v>0</v>
      </c>
      <c r="S78">
        <v>0</v>
      </c>
      <c r="T78" t="s">
        <v>21</v>
      </c>
      <c r="U78" t="s">
        <v>343</v>
      </c>
      <c r="V78" t="s">
        <v>21</v>
      </c>
      <c r="W78">
        <v>0</v>
      </c>
      <c r="X78">
        <v>0</v>
      </c>
      <c r="Y78">
        <v>0</v>
      </c>
      <c r="Z78">
        <v>0</v>
      </c>
      <c r="AA78">
        <v>1</v>
      </c>
      <c r="AB78" t="s">
        <v>1117</v>
      </c>
      <c r="AC78" t="s">
        <v>1043</v>
      </c>
      <c r="AD78">
        <v>0</v>
      </c>
      <c r="AE78">
        <v>0</v>
      </c>
      <c r="AF78" t="s">
        <v>861</v>
      </c>
    </row>
    <row r="79" spans="5:32" x14ac:dyDescent="0.35">
      <c r="E79" t="s">
        <v>614</v>
      </c>
      <c r="F79" t="s">
        <v>27</v>
      </c>
      <c r="G79" t="s">
        <v>890</v>
      </c>
      <c r="H79" t="s">
        <v>914</v>
      </c>
      <c r="I79" t="s">
        <v>915</v>
      </c>
      <c r="J79" t="s">
        <v>869</v>
      </c>
      <c r="K79">
        <v>30.33</v>
      </c>
      <c r="L79">
        <v>7.89</v>
      </c>
      <c r="M79" t="s">
        <v>27</v>
      </c>
      <c r="N79" t="s">
        <v>858</v>
      </c>
      <c r="O79">
        <v>1</v>
      </c>
      <c r="P79">
        <v>4096</v>
      </c>
      <c r="Q79">
        <v>0</v>
      </c>
      <c r="R79">
        <v>0</v>
      </c>
      <c r="S79">
        <v>80</v>
      </c>
      <c r="T79" t="s">
        <v>88</v>
      </c>
      <c r="U79" t="s">
        <v>21</v>
      </c>
      <c r="V79" t="s">
        <v>21</v>
      </c>
      <c r="W79">
        <v>0</v>
      </c>
      <c r="X79">
        <v>0</v>
      </c>
      <c r="Y79">
        <v>0</v>
      </c>
      <c r="Z79">
        <v>0</v>
      </c>
      <c r="AA79">
        <v>1</v>
      </c>
      <c r="AB79" t="s">
        <v>916</v>
      </c>
      <c r="AC79" t="s">
        <v>1223</v>
      </c>
      <c r="AD79">
        <v>0</v>
      </c>
      <c r="AE79">
        <v>0</v>
      </c>
      <c r="AF79" t="s">
        <v>861</v>
      </c>
    </row>
    <row r="80" spans="5:32" x14ac:dyDescent="0.35">
      <c r="E80" t="s">
        <v>578</v>
      </c>
      <c r="F80" t="s">
        <v>27</v>
      </c>
      <c r="G80" t="s">
        <v>890</v>
      </c>
      <c r="H80" t="s">
        <v>914</v>
      </c>
      <c r="I80" t="s">
        <v>915</v>
      </c>
      <c r="J80" t="s">
        <v>945</v>
      </c>
      <c r="K80">
        <v>121.31</v>
      </c>
      <c r="L80">
        <v>23.07</v>
      </c>
      <c r="M80" t="s">
        <v>27</v>
      </c>
      <c r="N80" t="s">
        <v>858</v>
      </c>
      <c r="O80">
        <v>8</v>
      </c>
      <c r="P80">
        <v>16384</v>
      </c>
      <c r="Q80">
        <v>0</v>
      </c>
      <c r="R80">
        <v>0</v>
      </c>
      <c r="S80">
        <v>300</v>
      </c>
      <c r="T80" t="s">
        <v>343</v>
      </c>
      <c r="U80" t="s">
        <v>21</v>
      </c>
      <c r="V80" t="s">
        <v>21</v>
      </c>
      <c r="W80">
        <v>0</v>
      </c>
      <c r="X80">
        <v>0</v>
      </c>
      <c r="Y80">
        <v>0</v>
      </c>
      <c r="Z80">
        <v>0</v>
      </c>
      <c r="AA80">
        <v>1</v>
      </c>
      <c r="AB80" t="s">
        <v>916</v>
      </c>
      <c r="AC80" t="s">
        <v>1195</v>
      </c>
      <c r="AD80">
        <v>0</v>
      </c>
      <c r="AE80">
        <v>0</v>
      </c>
      <c r="AF80" t="s">
        <v>861</v>
      </c>
    </row>
    <row r="81" spans="5:32" x14ac:dyDescent="0.35">
      <c r="E81" t="s">
        <v>455</v>
      </c>
      <c r="F81" t="s">
        <v>27</v>
      </c>
      <c r="G81" t="s">
        <v>15</v>
      </c>
      <c r="H81" t="s">
        <v>854</v>
      </c>
      <c r="I81" t="s">
        <v>915</v>
      </c>
      <c r="J81" t="s">
        <v>901</v>
      </c>
      <c r="K81">
        <v>60.64</v>
      </c>
      <c r="L81">
        <v>0.88</v>
      </c>
      <c r="M81" t="s">
        <v>857</v>
      </c>
      <c r="N81" t="s">
        <v>858</v>
      </c>
      <c r="O81">
        <v>4</v>
      </c>
      <c r="P81">
        <v>8192</v>
      </c>
      <c r="Q81">
        <v>0</v>
      </c>
      <c r="R81">
        <v>0</v>
      </c>
      <c r="S81">
        <v>0</v>
      </c>
      <c r="T81" t="s">
        <v>21</v>
      </c>
      <c r="U81" t="s">
        <v>343</v>
      </c>
      <c r="V81" t="s">
        <v>21</v>
      </c>
      <c r="W81">
        <v>0</v>
      </c>
      <c r="X81">
        <v>0</v>
      </c>
      <c r="Y81">
        <v>0</v>
      </c>
      <c r="Z81">
        <v>0</v>
      </c>
      <c r="AA81">
        <v>1</v>
      </c>
      <c r="AB81" t="s">
        <v>1113</v>
      </c>
      <c r="AC81" t="s">
        <v>1114</v>
      </c>
      <c r="AD81">
        <v>0</v>
      </c>
      <c r="AE81">
        <v>0</v>
      </c>
      <c r="AF81" t="s">
        <v>861</v>
      </c>
    </row>
    <row r="82" spans="5:32" x14ac:dyDescent="0.35">
      <c r="E82" t="s">
        <v>757</v>
      </c>
      <c r="F82" t="s">
        <v>27</v>
      </c>
      <c r="G82" t="s">
        <v>15</v>
      </c>
      <c r="H82" t="s">
        <v>854</v>
      </c>
      <c r="I82" t="s">
        <v>915</v>
      </c>
      <c r="J82" t="s">
        <v>945</v>
      </c>
      <c r="K82">
        <v>121.31</v>
      </c>
      <c r="L82">
        <v>0.88</v>
      </c>
      <c r="M82" t="s">
        <v>866</v>
      </c>
      <c r="N82" t="s">
        <v>858</v>
      </c>
      <c r="O82">
        <v>6</v>
      </c>
      <c r="P82">
        <v>16384</v>
      </c>
      <c r="Q82">
        <v>0</v>
      </c>
      <c r="R82">
        <v>0</v>
      </c>
      <c r="S82">
        <v>0</v>
      </c>
      <c r="T82" t="s">
        <v>21</v>
      </c>
      <c r="U82" t="s">
        <v>343</v>
      </c>
      <c r="V82" t="s">
        <v>21</v>
      </c>
      <c r="W82">
        <v>0</v>
      </c>
      <c r="X82">
        <v>0</v>
      </c>
      <c r="Y82">
        <v>0</v>
      </c>
      <c r="Z82">
        <v>0</v>
      </c>
      <c r="AA82">
        <v>1</v>
      </c>
      <c r="AB82" t="s">
        <v>1321</v>
      </c>
      <c r="AC82" t="s">
        <v>1322</v>
      </c>
      <c r="AD82">
        <v>0</v>
      </c>
      <c r="AE82">
        <v>0</v>
      </c>
      <c r="AF82" t="s">
        <v>861</v>
      </c>
    </row>
    <row r="83" spans="5:32" x14ac:dyDescent="0.35">
      <c r="E83" t="s">
        <v>578</v>
      </c>
      <c r="F83" t="s">
        <v>27</v>
      </c>
      <c r="G83" t="s">
        <v>15</v>
      </c>
      <c r="H83" t="s">
        <v>854</v>
      </c>
      <c r="I83" t="s">
        <v>915</v>
      </c>
      <c r="J83" t="s">
        <v>945</v>
      </c>
      <c r="K83">
        <v>121.31</v>
      </c>
      <c r="L83">
        <v>0.88</v>
      </c>
      <c r="M83" t="s">
        <v>857</v>
      </c>
      <c r="N83" t="s">
        <v>858</v>
      </c>
      <c r="O83">
        <v>8</v>
      </c>
      <c r="P83">
        <v>16384</v>
      </c>
      <c r="Q83">
        <v>0</v>
      </c>
      <c r="R83">
        <v>0</v>
      </c>
      <c r="S83">
        <v>0</v>
      </c>
      <c r="T83" t="s">
        <v>21</v>
      </c>
      <c r="U83" t="s">
        <v>343</v>
      </c>
      <c r="V83" t="s">
        <v>21</v>
      </c>
      <c r="W83">
        <v>0</v>
      </c>
      <c r="X83">
        <v>0</v>
      </c>
      <c r="Y83">
        <v>0</v>
      </c>
      <c r="Z83">
        <v>0</v>
      </c>
      <c r="AA83">
        <v>1</v>
      </c>
      <c r="AB83" t="s">
        <v>1249</v>
      </c>
      <c r="AC83" t="s">
        <v>1195</v>
      </c>
      <c r="AD83">
        <v>0</v>
      </c>
      <c r="AE83">
        <v>0</v>
      </c>
      <c r="AF83" t="s">
        <v>861</v>
      </c>
    </row>
    <row r="84" spans="5:32" x14ac:dyDescent="0.35">
      <c r="E84" t="s">
        <v>639</v>
      </c>
      <c r="F84" t="s">
        <v>27</v>
      </c>
      <c r="G84" t="s">
        <v>15</v>
      </c>
      <c r="H84" t="s">
        <v>854</v>
      </c>
      <c r="I84" t="s">
        <v>915</v>
      </c>
      <c r="J84" t="s">
        <v>901</v>
      </c>
      <c r="K84">
        <v>60.64</v>
      </c>
      <c r="L84">
        <v>0.88</v>
      </c>
      <c r="M84" t="s">
        <v>857</v>
      </c>
      <c r="N84" t="s">
        <v>858</v>
      </c>
      <c r="O84">
        <v>4</v>
      </c>
      <c r="P84">
        <v>4096</v>
      </c>
      <c r="Q84">
        <v>0</v>
      </c>
      <c r="R84">
        <v>0</v>
      </c>
      <c r="S84">
        <v>0</v>
      </c>
      <c r="T84" t="s">
        <v>21</v>
      </c>
      <c r="U84" t="s">
        <v>343</v>
      </c>
      <c r="V84" t="s">
        <v>21</v>
      </c>
      <c r="W84">
        <v>0</v>
      </c>
      <c r="X84">
        <v>0</v>
      </c>
      <c r="Y84">
        <v>0</v>
      </c>
      <c r="Z84">
        <v>0</v>
      </c>
      <c r="AA84">
        <v>1</v>
      </c>
      <c r="AB84" t="s">
        <v>1235</v>
      </c>
      <c r="AC84" t="s">
        <v>1236</v>
      </c>
      <c r="AD84">
        <v>0</v>
      </c>
      <c r="AE84">
        <v>0</v>
      </c>
      <c r="AF84" t="s">
        <v>861</v>
      </c>
    </row>
    <row r="85" spans="5:32" x14ac:dyDescent="0.35">
      <c r="E85" t="s">
        <v>657</v>
      </c>
      <c r="F85" t="s">
        <v>27</v>
      </c>
      <c r="G85" t="s">
        <v>15</v>
      </c>
      <c r="H85" t="s">
        <v>854</v>
      </c>
      <c r="I85" t="s">
        <v>915</v>
      </c>
      <c r="J85" t="s">
        <v>901</v>
      </c>
      <c r="K85">
        <v>60.64</v>
      </c>
      <c r="L85">
        <v>0.88</v>
      </c>
      <c r="M85" t="s">
        <v>906</v>
      </c>
      <c r="N85" t="s">
        <v>858</v>
      </c>
      <c r="O85">
        <v>4</v>
      </c>
      <c r="P85">
        <v>4096</v>
      </c>
      <c r="Q85">
        <v>0</v>
      </c>
      <c r="R85">
        <v>0</v>
      </c>
      <c r="S85">
        <v>0</v>
      </c>
      <c r="T85" t="s">
        <v>21</v>
      </c>
      <c r="U85" t="s">
        <v>343</v>
      </c>
      <c r="V85" t="s">
        <v>21</v>
      </c>
      <c r="W85">
        <v>0</v>
      </c>
      <c r="X85">
        <v>0</v>
      </c>
      <c r="Y85">
        <v>0</v>
      </c>
      <c r="Z85">
        <v>0</v>
      </c>
      <c r="AA85">
        <v>1</v>
      </c>
      <c r="AB85" t="s">
        <v>1253</v>
      </c>
      <c r="AC85" t="s">
        <v>1254</v>
      </c>
      <c r="AD85">
        <v>0</v>
      </c>
      <c r="AE85">
        <v>0</v>
      </c>
      <c r="AF85" t="s">
        <v>861</v>
      </c>
    </row>
    <row r="86" spans="5:32" x14ac:dyDescent="0.35">
      <c r="E86" t="s">
        <v>655</v>
      </c>
      <c r="F86" t="s">
        <v>27</v>
      </c>
      <c r="G86" t="s">
        <v>15</v>
      </c>
      <c r="H86" t="s">
        <v>854</v>
      </c>
      <c r="I86" t="s">
        <v>915</v>
      </c>
      <c r="J86" t="s">
        <v>901</v>
      </c>
      <c r="K86">
        <v>60.64</v>
      </c>
      <c r="L86">
        <v>0.88</v>
      </c>
      <c r="M86" t="s">
        <v>906</v>
      </c>
      <c r="N86" t="s">
        <v>858</v>
      </c>
      <c r="O86">
        <v>4</v>
      </c>
      <c r="P86">
        <v>4096</v>
      </c>
      <c r="Q86">
        <v>0</v>
      </c>
      <c r="R86">
        <v>0</v>
      </c>
      <c r="S86">
        <v>0</v>
      </c>
      <c r="T86" t="s">
        <v>21</v>
      </c>
      <c r="U86" t="s">
        <v>343</v>
      </c>
      <c r="V86" t="s">
        <v>21</v>
      </c>
      <c r="W86">
        <v>0</v>
      </c>
      <c r="X86">
        <v>0</v>
      </c>
      <c r="Y86">
        <v>0</v>
      </c>
      <c r="Z86">
        <v>0</v>
      </c>
      <c r="AA86">
        <v>1</v>
      </c>
      <c r="AB86" t="s">
        <v>1251</v>
      </c>
      <c r="AC86" t="s">
        <v>1252</v>
      </c>
      <c r="AD86">
        <v>0</v>
      </c>
      <c r="AE86">
        <v>0</v>
      </c>
      <c r="AF86" t="s">
        <v>861</v>
      </c>
    </row>
    <row r="87" spans="5:32" x14ac:dyDescent="0.35">
      <c r="E87" t="s">
        <v>664</v>
      </c>
      <c r="F87" t="s">
        <v>27</v>
      </c>
      <c r="G87" t="s">
        <v>15</v>
      </c>
      <c r="H87" t="s">
        <v>854</v>
      </c>
      <c r="I87" t="s">
        <v>915</v>
      </c>
      <c r="J87" t="s">
        <v>882</v>
      </c>
      <c r="K87">
        <v>136.63999999999999</v>
      </c>
      <c r="L87">
        <v>2.19</v>
      </c>
      <c r="M87" t="s">
        <v>857</v>
      </c>
      <c r="N87" t="s">
        <v>858</v>
      </c>
      <c r="O87">
        <v>6</v>
      </c>
      <c r="P87">
        <v>28672</v>
      </c>
      <c r="Q87">
        <v>0</v>
      </c>
      <c r="R87">
        <v>0</v>
      </c>
      <c r="S87">
        <v>0</v>
      </c>
      <c r="T87" t="s">
        <v>21</v>
      </c>
      <c r="U87" t="s">
        <v>381</v>
      </c>
      <c r="V87" t="s">
        <v>21</v>
      </c>
      <c r="W87">
        <v>0</v>
      </c>
      <c r="X87">
        <v>0</v>
      </c>
      <c r="Y87">
        <v>0</v>
      </c>
      <c r="Z87">
        <v>0</v>
      </c>
      <c r="AA87">
        <v>1</v>
      </c>
      <c r="AB87" t="s">
        <v>1259</v>
      </c>
      <c r="AC87" t="s">
        <v>1260</v>
      </c>
      <c r="AD87">
        <v>0</v>
      </c>
      <c r="AE87">
        <v>0</v>
      </c>
      <c r="AF87" t="s">
        <v>861</v>
      </c>
    </row>
    <row r="88" spans="5:32" x14ac:dyDescent="0.35">
      <c r="E88" t="s">
        <v>755</v>
      </c>
      <c r="F88" t="s">
        <v>27</v>
      </c>
      <c r="G88" t="s">
        <v>15</v>
      </c>
      <c r="H88" t="s">
        <v>854</v>
      </c>
      <c r="I88" t="s">
        <v>915</v>
      </c>
      <c r="J88" t="s">
        <v>921</v>
      </c>
      <c r="K88">
        <v>68.33</v>
      </c>
      <c r="L88">
        <v>0.88</v>
      </c>
      <c r="M88" t="s">
        <v>866</v>
      </c>
      <c r="N88" t="s">
        <v>858</v>
      </c>
      <c r="O88">
        <v>4</v>
      </c>
      <c r="P88">
        <v>10240</v>
      </c>
      <c r="Q88">
        <v>0</v>
      </c>
      <c r="R88">
        <v>0</v>
      </c>
      <c r="S88">
        <v>0</v>
      </c>
      <c r="T88" t="s">
        <v>21</v>
      </c>
      <c r="U88" t="s">
        <v>343</v>
      </c>
      <c r="V88" t="s">
        <v>21</v>
      </c>
      <c r="W88">
        <v>0</v>
      </c>
      <c r="X88">
        <v>0</v>
      </c>
      <c r="Y88">
        <v>0</v>
      </c>
      <c r="Z88">
        <v>0</v>
      </c>
      <c r="AA88">
        <v>1</v>
      </c>
      <c r="AB88" t="s">
        <v>1319</v>
      </c>
      <c r="AC88" t="s">
        <v>1320</v>
      </c>
      <c r="AD88">
        <v>0</v>
      </c>
      <c r="AE88">
        <v>0</v>
      </c>
      <c r="AF88" t="s">
        <v>861</v>
      </c>
    </row>
    <row r="89" spans="5:32" x14ac:dyDescent="0.35">
      <c r="E89" t="s">
        <v>712</v>
      </c>
      <c r="F89" t="s">
        <v>27</v>
      </c>
      <c r="G89" t="s">
        <v>890</v>
      </c>
      <c r="H89" t="s">
        <v>914</v>
      </c>
      <c r="I89" t="s">
        <v>915</v>
      </c>
      <c r="J89" t="s">
        <v>882</v>
      </c>
      <c r="K89">
        <v>136.63999999999999</v>
      </c>
      <c r="L89">
        <v>44.34</v>
      </c>
      <c r="M89" t="s">
        <v>27</v>
      </c>
      <c r="N89" t="s">
        <v>858</v>
      </c>
      <c r="O89">
        <v>8</v>
      </c>
      <c r="P89">
        <v>32768</v>
      </c>
      <c r="Q89">
        <v>0</v>
      </c>
      <c r="R89">
        <v>0</v>
      </c>
      <c r="S89">
        <v>450</v>
      </c>
      <c r="T89" t="s">
        <v>343</v>
      </c>
      <c r="U89" t="s">
        <v>21</v>
      </c>
      <c r="V89" t="s">
        <v>21</v>
      </c>
      <c r="W89">
        <v>0</v>
      </c>
      <c r="X89">
        <v>0</v>
      </c>
      <c r="Y89">
        <v>0</v>
      </c>
      <c r="Z89">
        <v>0</v>
      </c>
      <c r="AA89">
        <v>1</v>
      </c>
      <c r="AB89" t="s">
        <v>916</v>
      </c>
      <c r="AC89" t="s">
        <v>1278</v>
      </c>
      <c r="AD89">
        <v>0</v>
      </c>
      <c r="AE89">
        <v>0</v>
      </c>
      <c r="AF89" t="s">
        <v>861</v>
      </c>
    </row>
    <row r="90" spans="5:32" x14ac:dyDescent="0.35">
      <c r="E90" t="s">
        <v>694</v>
      </c>
      <c r="F90" t="s">
        <v>27</v>
      </c>
      <c r="G90" t="s">
        <v>15</v>
      </c>
      <c r="H90" t="s">
        <v>854</v>
      </c>
      <c r="I90" t="s">
        <v>915</v>
      </c>
      <c r="J90" t="s">
        <v>980</v>
      </c>
      <c r="K90">
        <v>242.61</v>
      </c>
      <c r="L90">
        <v>0.44</v>
      </c>
      <c r="M90" t="s">
        <v>906</v>
      </c>
      <c r="N90" t="s">
        <v>858</v>
      </c>
      <c r="O90">
        <v>12</v>
      </c>
      <c r="P90">
        <v>25600</v>
      </c>
      <c r="Q90">
        <v>0</v>
      </c>
      <c r="R90">
        <v>0</v>
      </c>
      <c r="S90">
        <v>0</v>
      </c>
      <c r="T90" t="s">
        <v>21</v>
      </c>
      <c r="U90" t="s">
        <v>88</v>
      </c>
      <c r="V90" t="s">
        <v>21</v>
      </c>
      <c r="W90">
        <v>0</v>
      </c>
      <c r="X90">
        <v>0</v>
      </c>
      <c r="Y90">
        <v>0</v>
      </c>
      <c r="Z90">
        <v>0</v>
      </c>
      <c r="AA90">
        <v>1</v>
      </c>
      <c r="AB90" t="s">
        <v>1268</v>
      </c>
      <c r="AC90" t="s">
        <v>1269</v>
      </c>
      <c r="AD90">
        <v>0</v>
      </c>
      <c r="AE90">
        <v>0</v>
      </c>
      <c r="AF90" t="s">
        <v>861</v>
      </c>
    </row>
    <row r="91" spans="5:32" x14ac:dyDescent="0.35">
      <c r="E91" t="s">
        <v>113</v>
      </c>
      <c r="F91" t="s">
        <v>27</v>
      </c>
      <c r="G91" t="s">
        <v>15</v>
      </c>
      <c r="H91" t="s">
        <v>854</v>
      </c>
      <c r="I91" t="s">
        <v>915</v>
      </c>
      <c r="J91" t="s">
        <v>882</v>
      </c>
      <c r="K91">
        <v>136.63999999999999</v>
      </c>
      <c r="L91">
        <v>0.88</v>
      </c>
      <c r="M91" t="s">
        <v>857</v>
      </c>
      <c r="N91" t="s">
        <v>858</v>
      </c>
      <c r="O91">
        <v>8</v>
      </c>
      <c r="P91">
        <v>32768</v>
      </c>
      <c r="Q91">
        <v>0</v>
      </c>
      <c r="R91">
        <v>0</v>
      </c>
      <c r="S91">
        <v>0</v>
      </c>
      <c r="T91" t="s">
        <v>21</v>
      </c>
      <c r="U91" t="s">
        <v>343</v>
      </c>
      <c r="V91" t="s">
        <v>21</v>
      </c>
      <c r="W91">
        <v>0</v>
      </c>
      <c r="X91">
        <v>0</v>
      </c>
      <c r="Y91">
        <v>0</v>
      </c>
      <c r="Z91">
        <v>0</v>
      </c>
      <c r="AA91">
        <v>1</v>
      </c>
      <c r="AB91" t="s">
        <v>1217</v>
      </c>
      <c r="AC91" t="s">
        <v>917</v>
      </c>
      <c r="AD91">
        <v>0</v>
      </c>
      <c r="AE91">
        <v>0</v>
      </c>
      <c r="AF91" t="s">
        <v>861</v>
      </c>
    </row>
    <row r="92" spans="5:32" x14ac:dyDescent="0.35">
      <c r="E92" t="s">
        <v>702</v>
      </c>
      <c r="F92" t="s">
        <v>27</v>
      </c>
      <c r="G92" t="s">
        <v>15</v>
      </c>
      <c r="H92" t="s">
        <v>854</v>
      </c>
      <c r="I92" t="s">
        <v>915</v>
      </c>
      <c r="J92" t="s">
        <v>1707</v>
      </c>
      <c r="K92">
        <v>485.22</v>
      </c>
      <c r="L92">
        <v>2.19</v>
      </c>
      <c r="M92" t="s">
        <v>906</v>
      </c>
      <c r="N92" t="s">
        <v>858</v>
      </c>
      <c r="O92">
        <v>24</v>
      </c>
      <c r="P92">
        <v>65536</v>
      </c>
      <c r="Q92">
        <v>0</v>
      </c>
      <c r="R92">
        <v>0</v>
      </c>
      <c r="S92">
        <v>0</v>
      </c>
      <c r="T92" t="s">
        <v>21</v>
      </c>
      <c r="U92" t="s">
        <v>381</v>
      </c>
      <c r="V92" t="s">
        <v>21</v>
      </c>
      <c r="W92">
        <v>0</v>
      </c>
      <c r="X92">
        <v>0</v>
      </c>
      <c r="Y92">
        <v>0</v>
      </c>
      <c r="Z92">
        <v>0</v>
      </c>
      <c r="AA92">
        <v>1</v>
      </c>
      <c r="AB92" t="s">
        <v>1273</v>
      </c>
      <c r="AC92" t="s">
        <v>1274</v>
      </c>
      <c r="AD92">
        <v>0</v>
      </c>
      <c r="AE92">
        <v>0</v>
      </c>
      <c r="AF92" t="s">
        <v>861</v>
      </c>
    </row>
    <row r="93" spans="5:32" x14ac:dyDescent="0.35">
      <c r="E93" t="s">
        <v>533</v>
      </c>
      <c r="F93" t="s">
        <v>27</v>
      </c>
      <c r="G93" t="s">
        <v>15</v>
      </c>
      <c r="H93" t="s">
        <v>854</v>
      </c>
      <c r="I93" t="s">
        <v>915</v>
      </c>
      <c r="J93" t="s">
        <v>877</v>
      </c>
      <c r="K93">
        <v>34.14</v>
      </c>
      <c r="L93">
        <v>0.44</v>
      </c>
      <c r="M93" t="s">
        <v>857</v>
      </c>
      <c r="N93" t="s">
        <v>858</v>
      </c>
      <c r="O93">
        <v>2</v>
      </c>
      <c r="P93">
        <v>8192</v>
      </c>
      <c r="Q93">
        <v>0</v>
      </c>
      <c r="R93">
        <v>0</v>
      </c>
      <c r="S93">
        <v>0</v>
      </c>
      <c r="T93" t="s">
        <v>21</v>
      </c>
      <c r="U93" t="s">
        <v>88</v>
      </c>
      <c r="V93" t="s">
        <v>21</v>
      </c>
      <c r="W93">
        <v>0</v>
      </c>
      <c r="X93">
        <v>0</v>
      </c>
      <c r="Y93">
        <v>0</v>
      </c>
      <c r="Z93">
        <v>0</v>
      </c>
      <c r="AA93">
        <v>1</v>
      </c>
      <c r="AB93" t="s">
        <v>1164</v>
      </c>
      <c r="AC93" t="s">
        <v>1165</v>
      </c>
      <c r="AD93">
        <v>0</v>
      </c>
      <c r="AE93">
        <v>0</v>
      </c>
      <c r="AF93" t="s">
        <v>861</v>
      </c>
    </row>
    <row r="94" spans="5:32" x14ac:dyDescent="0.35">
      <c r="E94" t="s">
        <v>715</v>
      </c>
      <c r="F94" t="s">
        <v>27</v>
      </c>
      <c r="G94" t="s">
        <v>15</v>
      </c>
      <c r="H94" t="s">
        <v>854</v>
      </c>
      <c r="I94" t="s">
        <v>915</v>
      </c>
      <c r="J94" t="s">
        <v>945</v>
      </c>
      <c r="K94">
        <v>121.31</v>
      </c>
      <c r="L94">
        <v>0.88</v>
      </c>
      <c r="M94" t="s">
        <v>906</v>
      </c>
      <c r="N94" t="s">
        <v>858</v>
      </c>
      <c r="O94">
        <v>8</v>
      </c>
      <c r="P94">
        <v>12288</v>
      </c>
      <c r="Q94">
        <v>0</v>
      </c>
      <c r="R94">
        <v>0</v>
      </c>
      <c r="S94">
        <v>0</v>
      </c>
      <c r="T94" t="s">
        <v>21</v>
      </c>
      <c r="U94" t="s">
        <v>343</v>
      </c>
      <c r="V94" t="s">
        <v>21</v>
      </c>
      <c r="W94">
        <v>0</v>
      </c>
      <c r="X94">
        <v>0</v>
      </c>
      <c r="Y94">
        <v>0</v>
      </c>
      <c r="Z94">
        <v>0</v>
      </c>
      <c r="AA94">
        <v>1</v>
      </c>
      <c r="AB94" t="s">
        <v>1279</v>
      </c>
      <c r="AC94" t="s">
        <v>1280</v>
      </c>
      <c r="AD94">
        <v>0</v>
      </c>
      <c r="AE94">
        <v>0</v>
      </c>
      <c r="AF94" t="s">
        <v>861</v>
      </c>
    </row>
    <row r="95" spans="5:32" x14ac:dyDescent="0.35">
      <c r="E95" t="s">
        <v>624</v>
      </c>
      <c r="F95" t="s">
        <v>27</v>
      </c>
      <c r="G95" t="s">
        <v>15</v>
      </c>
      <c r="H95" t="s">
        <v>854</v>
      </c>
      <c r="I95" t="s">
        <v>915</v>
      </c>
      <c r="J95" t="s">
        <v>856</v>
      </c>
      <c r="K95">
        <v>48.64</v>
      </c>
      <c r="L95">
        <v>476.13</v>
      </c>
      <c r="M95" t="s">
        <v>874</v>
      </c>
      <c r="N95" t="s">
        <v>863</v>
      </c>
      <c r="O95">
        <v>2</v>
      </c>
      <c r="P95">
        <v>12288</v>
      </c>
      <c r="Q95">
        <v>0</v>
      </c>
      <c r="R95">
        <v>0</v>
      </c>
      <c r="S95">
        <v>7474</v>
      </c>
      <c r="T95" t="s">
        <v>381</v>
      </c>
      <c r="U95" t="s">
        <v>21</v>
      </c>
      <c r="V95" t="s">
        <v>21</v>
      </c>
      <c r="W95">
        <v>0</v>
      </c>
      <c r="X95">
        <v>0</v>
      </c>
      <c r="Y95">
        <v>0</v>
      </c>
      <c r="Z95">
        <v>0</v>
      </c>
      <c r="AA95">
        <v>1</v>
      </c>
      <c r="AB95" t="s">
        <v>1228</v>
      </c>
      <c r="AC95" t="s">
        <v>1229</v>
      </c>
      <c r="AD95">
        <v>0</v>
      </c>
      <c r="AE95">
        <v>0</v>
      </c>
      <c r="AF95" t="s">
        <v>861</v>
      </c>
    </row>
    <row r="96" spans="5:32" x14ac:dyDescent="0.35">
      <c r="E96" t="s">
        <v>324</v>
      </c>
      <c r="F96" t="s">
        <v>27</v>
      </c>
      <c r="G96" t="s">
        <v>15</v>
      </c>
      <c r="H96" t="s">
        <v>854</v>
      </c>
      <c r="I96" t="s">
        <v>915</v>
      </c>
      <c r="J96" t="s">
        <v>901</v>
      </c>
      <c r="K96">
        <v>60.64</v>
      </c>
      <c r="L96">
        <v>2.19</v>
      </c>
      <c r="M96" t="s">
        <v>857</v>
      </c>
      <c r="N96" t="s">
        <v>858</v>
      </c>
      <c r="O96">
        <v>4</v>
      </c>
      <c r="P96">
        <v>8192</v>
      </c>
      <c r="Q96">
        <v>0</v>
      </c>
      <c r="R96">
        <v>0</v>
      </c>
      <c r="S96">
        <v>0</v>
      </c>
      <c r="T96" t="s">
        <v>21</v>
      </c>
      <c r="U96" t="s">
        <v>381</v>
      </c>
      <c r="V96" t="s">
        <v>21</v>
      </c>
      <c r="W96">
        <v>0</v>
      </c>
      <c r="X96">
        <v>0</v>
      </c>
      <c r="Y96">
        <v>0</v>
      </c>
      <c r="Z96">
        <v>0</v>
      </c>
      <c r="AA96">
        <v>1</v>
      </c>
      <c r="AB96" t="s">
        <v>1026</v>
      </c>
      <c r="AC96" t="s">
        <v>1027</v>
      </c>
      <c r="AD96">
        <v>0</v>
      </c>
      <c r="AE96">
        <v>0</v>
      </c>
      <c r="AF96" t="s">
        <v>861</v>
      </c>
    </row>
    <row r="97" spans="5:32" x14ac:dyDescent="0.35">
      <c r="E97" t="s">
        <v>346</v>
      </c>
      <c r="F97" t="s">
        <v>27</v>
      </c>
      <c r="G97" t="s">
        <v>15</v>
      </c>
      <c r="H97" t="s">
        <v>854</v>
      </c>
      <c r="I97" t="s">
        <v>915</v>
      </c>
      <c r="J97" t="s">
        <v>945</v>
      </c>
      <c r="K97">
        <v>121.31</v>
      </c>
      <c r="L97">
        <v>0.44</v>
      </c>
      <c r="M97" t="s">
        <v>906</v>
      </c>
      <c r="N97" t="s">
        <v>858</v>
      </c>
      <c r="O97">
        <v>6</v>
      </c>
      <c r="P97">
        <v>8192</v>
      </c>
      <c r="Q97">
        <v>0</v>
      </c>
      <c r="R97">
        <v>0</v>
      </c>
      <c r="S97">
        <v>0</v>
      </c>
      <c r="T97" t="s">
        <v>21</v>
      </c>
      <c r="U97" t="s">
        <v>88</v>
      </c>
      <c r="V97" t="s">
        <v>21</v>
      </c>
      <c r="W97">
        <v>0</v>
      </c>
      <c r="X97">
        <v>0</v>
      </c>
      <c r="Y97">
        <v>0</v>
      </c>
      <c r="Z97">
        <v>0</v>
      </c>
      <c r="AA97">
        <v>1</v>
      </c>
      <c r="AB97" t="s">
        <v>1037</v>
      </c>
      <c r="AC97" t="s">
        <v>1038</v>
      </c>
      <c r="AD97">
        <v>0</v>
      </c>
      <c r="AE97">
        <v>0</v>
      </c>
      <c r="AF97" t="s">
        <v>861</v>
      </c>
    </row>
    <row r="98" spans="5:32" x14ac:dyDescent="0.35">
      <c r="E98" t="s">
        <v>334</v>
      </c>
      <c r="F98" t="s">
        <v>27</v>
      </c>
      <c r="G98" t="s">
        <v>15</v>
      </c>
      <c r="H98" t="s">
        <v>854</v>
      </c>
      <c r="I98" t="s">
        <v>915</v>
      </c>
      <c r="J98" t="s">
        <v>1708</v>
      </c>
      <c r="K98">
        <v>273.31</v>
      </c>
      <c r="L98">
        <v>2.19</v>
      </c>
      <c r="M98" t="s">
        <v>866</v>
      </c>
      <c r="N98" t="s">
        <v>858</v>
      </c>
      <c r="O98">
        <v>16</v>
      </c>
      <c r="P98">
        <v>65536</v>
      </c>
      <c r="Q98">
        <v>0</v>
      </c>
      <c r="R98">
        <v>0</v>
      </c>
      <c r="S98">
        <v>0</v>
      </c>
      <c r="T98" t="s">
        <v>21</v>
      </c>
      <c r="U98" t="s">
        <v>381</v>
      </c>
      <c r="V98" t="s">
        <v>21</v>
      </c>
      <c r="W98">
        <v>0</v>
      </c>
      <c r="X98">
        <v>0</v>
      </c>
      <c r="Y98">
        <v>0</v>
      </c>
      <c r="Z98">
        <v>0</v>
      </c>
      <c r="AA98">
        <v>1</v>
      </c>
      <c r="AB98" t="s">
        <v>1032</v>
      </c>
      <c r="AC98" t="s">
        <v>1033</v>
      </c>
      <c r="AD98">
        <v>0</v>
      </c>
      <c r="AE98">
        <v>0</v>
      </c>
      <c r="AF98" t="s">
        <v>861</v>
      </c>
    </row>
    <row r="99" spans="5:32" x14ac:dyDescent="0.35">
      <c r="E99" t="s">
        <v>352</v>
      </c>
      <c r="F99" t="s">
        <v>27</v>
      </c>
      <c r="G99" t="s">
        <v>890</v>
      </c>
      <c r="H99" t="s">
        <v>914</v>
      </c>
      <c r="I99" t="s">
        <v>915</v>
      </c>
      <c r="J99" t="s">
        <v>921</v>
      </c>
      <c r="K99">
        <v>68.33</v>
      </c>
      <c r="L99">
        <v>15.78</v>
      </c>
      <c r="M99" t="s">
        <v>27</v>
      </c>
      <c r="N99" t="s">
        <v>858</v>
      </c>
      <c r="O99">
        <v>4</v>
      </c>
      <c r="P99">
        <v>16384</v>
      </c>
      <c r="Q99">
        <v>0</v>
      </c>
      <c r="R99">
        <v>0</v>
      </c>
      <c r="S99">
        <v>200</v>
      </c>
      <c r="T99" t="s">
        <v>343</v>
      </c>
      <c r="U99" t="s">
        <v>21</v>
      </c>
      <c r="V99" t="s">
        <v>21</v>
      </c>
      <c r="W99">
        <v>0</v>
      </c>
      <c r="X99">
        <v>0</v>
      </c>
      <c r="Y99">
        <v>0</v>
      </c>
      <c r="Z99">
        <v>0</v>
      </c>
      <c r="AA99">
        <v>1</v>
      </c>
      <c r="AB99" t="s">
        <v>916</v>
      </c>
      <c r="AC99" t="s">
        <v>1043</v>
      </c>
      <c r="AD99">
        <v>0</v>
      </c>
      <c r="AE99">
        <v>0</v>
      </c>
      <c r="AF99" t="s">
        <v>861</v>
      </c>
    </row>
    <row r="100" spans="5:32" x14ac:dyDescent="0.35">
      <c r="E100" t="s">
        <v>571</v>
      </c>
      <c r="F100" t="s">
        <v>27</v>
      </c>
      <c r="G100" t="s">
        <v>15</v>
      </c>
      <c r="H100" t="s">
        <v>854</v>
      </c>
      <c r="I100" t="s">
        <v>915</v>
      </c>
      <c r="J100" t="s">
        <v>928</v>
      </c>
      <c r="K100">
        <v>97.25</v>
      </c>
      <c r="L100">
        <v>0.88</v>
      </c>
      <c r="M100" t="s">
        <v>857</v>
      </c>
      <c r="N100" t="s">
        <v>858</v>
      </c>
      <c r="O100">
        <v>4</v>
      </c>
      <c r="P100">
        <v>32768</v>
      </c>
      <c r="Q100">
        <v>0</v>
      </c>
      <c r="R100">
        <v>0</v>
      </c>
      <c r="S100">
        <v>0</v>
      </c>
      <c r="T100" t="s">
        <v>21</v>
      </c>
      <c r="U100" t="s">
        <v>343</v>
      </c>
      <c r="V100" t="s">
        <v>21</v>
      </c>
      <c r="W100">
        <v>0</v>
      </c>
      <c r="X100">
        <v>0</v>
      </c>
      <c r="Y100">
        <v>0</v>
      </c>
      <c r="Z100">
        <v>0</v>
      </c>
      <c r="AA100">
        <v>1</v>
      </c>
      <c r="AB100" t="s">
        <v>1191</v>
      </c>
      <c r="AC100" t="s">
        <v>1192</v>
      </c>
      <c r="AD100">
        <v>0</v>
      </c>
      <c r="AE100">
        <v>0</v>
      </c>
      <c r="AF100" t="s">
        <v>861</v>
      </c>
    </row>
    <row r="101" spans="5:32" x14ac:dyDescent="0.35">
      <c r="E101" t="s">
        <v>616</v>
      </c>
      <c r="F101" t="s">
        <v>27</v>
      </c>
      <c r="G101" t="s">
        <v>15</v>
      </c>
      <c r="H101" t="s">
        <v>854</v>
      </c>
      <c r="I101" t="s">
        <v>915</v>
      </c>
      <c r="J101" t="s">
        <v>869</v>
      </c>
      <c r="K101">
        <v>30.33</v>
      </c>
      <c r="L101">
        <v>7.89</v>
      </c>
      <c r="M101" t="s">
        <v>857</v>
      </c>
      <c r="N101" t="s">
        <v>863</v>
      </c>
      <c r="O101">
        <v>2</v>
      </c>
      <c r="P101">
        <v>4096</v>
      </c>
      <c r="Q101">
        <v>0</v>
      </c>
      <c r="R101">
        <v>0</v>
      </c>
      <c r="S101">
        <v>80</v>
      </c>
      <c r="T101" t="s">
        <v>88</v>
      </c>
      <c r="U101" t="s">
        <v>21</v>
      </c>
      <c r="V101" t="s">
        <v>21</v>
      </c>
      <c r="W101">
        <v>0</v>
      </c>
      <c r="X101">
        <v>0</v>
      </c>
      <c r="Y101">
        <v>0</v>
      </c>
      <c r="Z101">
        <v>0</v>
      </c>
      <c r="AA101">
        <v>1</v>
      </c>
      <c r="AB101" t="s">
        <v>1224</v>
      </c>
      <c r="AC101" t="s">
        <v>1225</v>
      </c>
      <c r="AD101">
        <v>0</v>
      </c>
      <c r="AE101">
        <v>0</v>
      </c>
      <c r="AF101" t="s">
        <v>861</v>
      </c>
    </row>
    <row r="102" spans="5:32" x14ac:dyDescent="0.35">
      <c r="E102" t="s">
        <v>634</v>
      </c>
      <c r="F102" t="s">
        <v>27</v>
      </c>
      <c r="G102" t="s">
        <v>890</v>
      </c>
      <c r="H102" t="s">
        <v>914</v>
      </c>
      <c r="I102" t="s">
        <v>915</v>
      </c>
      <c r="J102" t="s">
        <v>869</v>
      </c>
      <c r="K102">
        <v>30.33</v>
      </c>
      <c r="L102">
        <v>44.94</v>
      </c>
      <c r="M102" t="s">
        <v>27</v>
      </c>
      <c r="N102" t="s">
        <v>863</v>
      </c>
      <c r="O102">
        <v>2</v>
      </c>
      <c r="P102">
        <v>4096</v>
      </c>
      <c r="Q102">
        <v>0</v>
      </c>
      <c r="R102">
        <v>0</v>
      </c>
      <c r="S102">
        <v>754</v>
      </c>
      <c r="T102" t="s">
        <v>89</v>
      </c>
      <c r="U102" t="s">
        <v>21</v>
      </c>
      <c r="V102" t="s">
        <v>21</v>
      </c>
      <c r="W102">
        <v>0</v>
      </c>
      <c r="X102">
        <v>0</v>
      </c>
      <c r="Y102">
        <v>0</v>
      </c>
      <c r="Z102">
        <v>0</v>
      </c>
      <c r="AA102">
        <v>1</v>
      </c>
      <c r="AB102" t="s">
        <v>916</v>
      </c>
      <c r="AC102" t="s">
        <v>1233</v>
      </c>
      <c r="AD102">
        <v>0</v>
      </c>
      <c r="AE102">
        <v>0</v>
      </c>
      <c r="AF102" t="s">
        <v>861</v>
      </c>
    </row>
    <row r="103" spans="5:32" x14ac:dyDescent="0.35">
      <c r="E103" t="s">
        <v>218</v>
      </c>
      <c r="F103" t="s">
        <v>27</v>
      </c>
      <c r="G103" t="s">
        <v>890</v>
      </c>
      <c r="H103" t="s">
        <v>914</v>
      </c>
      <c r="I103" t="s">
        <v>915</v>
      </c>
      <c r="J103" t="s">
        <v>856</v>
      </c>
      <c r="K103">
        <v>48.64</v>
      </c>
      <c r="L103">
        <v>0.44</v>
      </c>
      <c r="M103" t="s">
        <v>27</v>
      </c>
      <c r="N103" t="s">
        <v>858</v>
      </c>
      <c r="O103">
        <v>1</v>
      </c>
      <c r="P103">
        <v>16000</v>
      </c>
      <c r="Q103">
        <v>0</v>
      </c>
      <c r="R103">
        <v>0</v>
      </c>
      <c r="S103">
        <v>0</v>
      </c>
      <c r="T103" t="s">
        <v>21</v>
      </c>
      <c r="U103" t="s">
        <v>88</v>
      </c>
      <c r="V103" t="s">
        <v>21</v>
      </c>
      <c r="W103">
        <v>0</v>
      </c>
      <c r="X103">
        <v>0</v>
      </c>
      <c r="Y103">
        <v>0</v>
      </c>
      <c r="Z103">
        <v>0</v>
      </c>
      <c r="AA103">
        <v>1</v>
      </c>
      <c r="AB103" t="s">
        <v>916</v>
      </c>
      <c r="AC103" t="s">
        <v>1220</v>
      </c>
      <c r="AD103">
        <v>0</v>
      </c>
      <c r="AE103">
        <v>0</v>
      </c>
      <c r="AF103" t="s">
        <v>861</v>
      </c>
    </row>
    <row r="104" spans="5:32" x14ac:dyDescent="0.35">
      <c r="E104" t="s">
        <v>158</v>
      </c>
      <c r="F104" t="s">
        <v>27</v>
      </c>
      <c r="G104" t="s">
        <v>15</v>
      </c>
      <c r="H104" t="s">
        <v>854</v>
      </c>
      <c r="I104" t="s">
        <v>915</v>
      </c>
      <c r="J104" t="s">
        <v>901</v>
      </c>
      <c r="K104">
        <v>60.64</v>
      </c>
      <c r="L104">
        <v>0.88</v>
      </c>
      <c r="M104" t="s">
        <v>911</v>
      </c>
      <c r="N104" t="s">
        <v>863</v>
      </c>
      <c r="O104">
        <v>4</v>
      </c>
      <c r="P104">
        <v>8064</v>
      </c>
      <c r="Q104">
        <v>0</v>
      </c>
      <c r="R104">
        <v>0</v>
      </c>
      <c r="S104">
        <v>0</v>
      </c>
      <c r="T104" t="s">
        <v>21</v>
      </c>
      <c r="U104" t="s">
        <v>343</v>
      </c>
      <c r="V104" t="s">
        <v>21</v>
      </c>
      <c r="W104">
        <v>0</v>
      </c>
      <c r="X104">
        <v>0</v>
      </c>
      <c r="Y104">
        <v>0</v>
      </c>
      <c r="Z104">
        <v>0</v>
      </c>
      <c r="AA104">
        <v>1</v>
      </c>
      <c r="AB104" t="s">
        <v>935</v>
      </c>
      <c r="AC104" t="s">
        <v>936</v>
      </c>
      <c r="AD104">
        <v>0</v>
      </c>
      <c r="AE104">
        <v>0</v>
      </c>
      <c r="AF104" t="s">
        <v>861</v>
      </c>
    </row>
    <row r="105" spans="5:32" x14ac:dyDescent="0.35">
      <c r="E105" t="s">
        <v>151</v>
      </c>
      <c r="F105" t="s">
        <v>27</v>
      </c>
      <c r="G105" t="s">
        <v>15</v>
      </c>
      <c r="H105" t="s">
        <v>854</v>
      </c>
      <c r="I105" t="s">
        <v>915</v>
      </c>
      <c r="J105" t="s">
        <v>901</v>
      </c>
      <c r="K105">
        <v>60.64</v>
      </c>
      <c r="L105">
        <v>0.88</v>
      </c>
      <c r="M105" t="s">
        <v>857</v>
      </c>
      <c r="N105" t="s">
        <v>858</v>
      </c>
      <c r="O105">
        <v>4</v>
      </c>
      <c r="P105">
        <v>8192</v>
      </c>
      <c r="Q105">
        <v>0</v>
      </c>
      <c r="R105">
        <v>0</v>
      </c>
      <c r="S105">
        <v>0</v>
      </c>
      <c r="T105" t="s">
        <v>21</v>
      </c>
      <c r="U105" t="s">
        <v>343</v>
      </c>
      <c r="V105" t="s">
        <v>21</v>
      </c>
      <c r="W105">
        <v>0</v>
      </c>
      <c r="X105">
        <v>0</v>
      </c>
      <c r="Y105">
        <v>0</v>
      </c>
      <c r="Z105">
        <v>0</v>
      </c>
      <c r="AA105">
        <v>1</v>
      </c>
      <c r="AB105" t="s">
        <v>926</v>
      </c>
      <c r="AC105" t="s">
        <v>927</v>
      </c>
      <c r="AD105">
        <v>0</v>
      </c>
      <c r="AE105">
        <v>0</v>
      </c>
      <c r="AF105" t="s">
        <v>861</v>
      </c>
    </row>
    <row r="106" spans="5:32" x14ac:dyDescent="0.35">
      <c r="E106" t="s">
        <v>155</v>
      </c>
      <c r="F106" t="s">
        <v>27</v>
      </c>
      <c r="G106" t="s">
        <v>15</v>
      </c>
      <c r="H106" t="s">
        <v>854</v>
      </c>
      <c r="I106" t="s">
        <v>915</v>
      </c>
      <c r="J106" t="s">
        <v>928</v>
      </c>
      <c r="K106">
        <v>97.25</v>
      </c>
      <c r="L106">
        <v>0.88</v>
      </c>
      <c r="M106" t="s">
        <v>866</v>
      </c>
      <c r="N106" t="s">
        <v>858</v>
      </c>
      <c r="O106">
        <v>4</v>
      </c>
      <c r="P106">
        <v>32768</v>
      </c>
      <c r="Q106">
        <v>0</v>
      </c>
      <c r="R106">
        <v>0</v>
      </c>
      <c r="S106">
        <v>0</v>
      </c>
      <c r="T106" t="s">
        <v>21</v>
      </c>
      <c r="U106" t="s">
        <v>343</v>
      </c>
      <c r="V106" t="s">
        <v>21</v>
      </c>
      <c r="W106">
        <v>0</v>
      </c>
      <c r="X106">
        <v>0</v>
      </c>
      <c r="Y106">
        <v>0</v>
      </c>
      <c r="Z106">
        <v>0</v>
      </c>
      <c r="AA106">
        <v>1</v>
      </c>
      <c r="AB106" t="s">
        <v>929</v>
      </c>
      <c r="AC106" t="s">
        <v>930</v>
      </c>
      <c r="AD106">
        <v>0</v>
      </c>
      <c r="AE106">
        <v>0</v>
      </c>
      <c r="AF106" t="s">
        <v>861</v>
      </c>
    </row>
    <row r="107" spans="5:32" x14ac:dyDescent="0.35">
      <c r="E107" t="s">
        <v>422</v>
      </c>
      <c r="F107" t="s">
        <v>27</v>
      </c>
      <c r="G107" t="s">
        <v>15</v>
      </c>
      <c r="H107" t="s">
        <v>854</v>
      </c>
      <c r="I107" t="s">
        <v>915</v>
      </c>
      <c r="J107" t="s">
        <v>945</v>
      </c>
      <c r="K107">
        <v>121.31</v>
      </c>
      <c r="L107">
        <v>0.44</v>
      </c>
      <c r="M107" t="s">
        <v>866</v>
      </c>
      <c r="N107" t="s">
        <v>858</v>
      </c>
      <c r="O107">
        <v>8</v>
      </c>
      <c r="P107">
        <v>12288</v>
      </c>
      <c r="Q107">
        <v>0</v>
      </c>
      <c r="R107">
        <v>0</v>
      </c>
      <c r="S107">
        <v>0</v>
      </c>
      <c r="T107" t="s">
        <v>21</v>
      </c>
      <c r="U107" t="s">
        <v>88</v>
      </c>
      <c r="V107" t="s">
        <v>21</v>
      </c>
      <c r="W107">
        <v>0</v>
      </c>
      <c r="X107">
        <v>0</v>
      </c>
      <c r="Y107">
        <v>0</v>
      </c>
      <c r="Z107">
        <v>0</v>
      </c>
      <c r="AA107">
        <v>1</v>
      </c>
      <c r="AB107" t="s">
        <v>1092</v>
      </c>
      <c r="AC107" t="s">
        <v>1093</v>
      </c>
      <c r="AD107">
        <v>0</v>
      </c>
      <c r="AE107">
        <v>0</v>
      </c>
      <c r="AF107" t="s">
        <v>861</v>
      </c>
    </row>
    <row r="108" spans="5:32" x14ac:dyDescent="0.35">
      <c r="E108" t="s">
        <v>162</v>
      </c>
      <c r="F108" t="s">
        <v>27</v>
      </c>
      <c r="G108" t="s">
        <v>890</v>
      </c>
      <c r="H108" t="s">
        <v>914</v>
      </c>
      <c r="I108" t="s">
        <v>915</v>
      </c>
      <c r="J108" t="s">
        <v>901</v>
      </c>
      <c r="K108">
        <v>60.64</v>
      </c>
      <c r="L108">
        <v>0.44</v>
      </c>
      <c r="M108" t="s">
        <v>27</v>
      </c>
      <c r="N108" t="s">
        <v>863</v>
      </c>
      <c r="O108">
        <v>4</v>
      </c>
      <c r="P108">
        <v>8192</v>
      </c>
      <c r="Q108">
        <v>0</v>
      </c>
      <c r="R108">
        <v>0</v>
      </c>
      <c r="S108">
        <v>0</v>
      </c>
      <c r="T108" t="s">
        <v>21</v>
      </c>
      <c r="U108" t="s">
        <v>88</v>
      </c>
      <c r="V108" t="s">
        <v>21</v>
      </c>
      <c r="W108">
        <v>0</v>
      </c>
      <c r="X108">
        <v>0</v>
      </c>
      <c r="Y108">
        <v>0</v>
      </c>
      <c r="Z108">
        <v>0</v>
      </c>
      <c r="AA108">
        <v>1</v>
      </c>
      <c r="AB108" t="s">
        <v>916</v>
      </c>
      <c r="AC108" t="s">
        <v>937</v>
      </c>
      <c r="AD108">
        <v>0</v>
      </c>
      <c r="AE108">
        <v>0</v>
      </c>
      <c r="AF108" t="s">
        <v>861</v>
      </c>
    </row>
    <row r="109" spans="5:32" x14ac:dyDescent="0.35">
      <c r="E109" t="s">
        <v>504</v>
      </c>
      <c r="F109" t="s">
        <v>27</v>
      </c>
      <c r="G109" t="s">
        <v>15</v>
      </c>
      <c r="H109" t="s">
        <v>854</v>
      </c>
      <c r="I109" t="s">
        <v>915</v>
      </c>
      <c r="J109" t="s">
        <v>882</v>
      </c>
      <c r="K109">
        <v>136.63999999999999</v>
      </c>
      <c r="L109">
        <v>48.97</v>
      </c>
      <c r="M109" t="s">
        <v>874</v>
      </c>
      <c r="N109" t="s">
        <v>863</v>
      </c>
      <c r="O109">
        <v>8</v>
      </c>
      <c r="P109">
        <v>30720</v>
      </c>
      <c r="Q109">
        <v>0</v>
      </c>
      <c r="R109">
        <v>0</v>
      </c>
      <c r="S109">
        <v>500</v>
      </c>
      <c r="T109" t="s">
        <v>22</v>
      </c>
      <c r="U109" t="s">
        <v>21</v>
      </c>
      <c r="V109" t="s">
        <v>21</v>
      </c>
      <c r="W109">
        <v>0</v>
      </c>
      <c r="X109">
        <v>0</v>
      </c>
      <c r="Y109">
        <v>0</v>
      </c>
      <c r="Z109">
        <v>0</v>
      </c>
      <c r="AA109">
        <v>1</v>
      </c>
      <c r="AB109" t="s">
        <v>1144</v>
      </c>
      <c r="AC109" t="s">
        <v>1145</v>
      </c>
      <c r="AD109">
        <v>0</v>
      </c>
      <c r="AE109">
        <v>0</v>
      </c>
      <c r="AF109" t="s">
        <v>861</v>
      </c>
    </row>
    <row r="110" spans="5:32" x14ac:dyDescent="0.35">
      <c r="E110" t="s">
        <v>584</v>
      </c>
      <c r="F110" t="s">
        <v>27</v>
      </c>
      <c r="G110" t="s">
        <v>15</v>
      </c>
      <c r="H110" t="s">
        <v>854</v>
      </c>
      <c r="I110" t="s">
        <v>915</v>
      </c>
      <c r="J110" t="s">
        <v>856</v>
      </c>
      <c r="K110">
        <v>48.64</v>
      </c>
      <c r="L110">
        <v>0.88</v>
      </c>
      <c r="M110" t="s">
        <v>857</v>
      </c>
      <c r="N110" t="s">
        <v>858</v>
      </c>
      <c r="O110">
        <v>2</v>
      </c>
      <c r="P110">
        <v>16384</v>
      </c>
      <c r="Q110">
        <v>0</v>
      </c>
      <c r="R110">
        <v>0</v>
      </c>
      <c r="S110">
        <v>0</v>
      </c>
      <c r="T110" t="s">
        <v>21</v>
      </c>
      <c r="U110" t="s">
        <v>343</v>
      </c>
      <c r="V110" t="s">
        <v>21</v>
      </c>
      <c r="W110">
        <v>0</v>
      </c>
      <c r="X110">
        <v>0</v>
      </c>
      <c r="Y110">
        <v>0</v>
      </c>
      <c r="Z110">
        <v>0</v>
      </c>
      <c r="AA110">
        <v>1</v>
      </c>
      <c r="AB110" t="s">
        <v>1202</v>
      </c>
      <c r="AC110" t="s">
        <v>1203</v>
      </c>
      <c r="AD110">
        <v>0</v>
      </c>
      <c r="AE110">
        <v>0</v>
      </c>
      <c r="AF110" t="s">
        <v>861</v>
      </c>
    </row>
    <row r="111" spans="5:32" x14ac:dyDescent="0.35">
      <c r="E111" t="s">
        <v>186</v>
      </c>
      <c r="F111" t="s">
        <v>27</v>
      </c>
      <c r="G111" t="s">
        <v>890</v>
      </c>
      <c r="H111" t="s">
        <v>914</v>
      </c>
      <c r="I111" t="s">
        <v>915</v>
      </c>
      <c r="J111" t="s">
        <v>869</v>
      </c>
      <c r="K111">
        <v>30.33</v>
      </c>
      <c r="L111">
        <v>2.06</v>
      </c>
      <c r="M111" t="s">
        <v>27</v>
      </c>
      <c r="N111" t="s">
        <v>863</v>
      </c>
      <c r="O111">
        <v>1</v>
      </c>
      <c r="P111">
        <v>4096</v>
      </c>
      <c r="Q111">
        <v>0</v>
      </c>
      <c r="R111">
        <v>0</v>
      </c>
      <c r="S111">
        <v>20</v>
      </c>
      <c r="T111" t="s">
        <v>88</v>
      </c>
      <c r="U111" t="s">
        <v>21</v>
      </c>
      <c r="V111" t="s">
        <v>21</v>
      </c>
      <c r="W111">
        <v>0</v>
      </c>
      <c r="X111">
        <v>0</v>
      </c>
      <c r="Y111">
        <v>0</v>
      </c>
      <c r="Z111">
        <v>0</v>
      </c>
      <c r="AA111">
        <v>1</v>
      </c>
      <c r="AB111" t="s">
        <v>916</v>
      </c>
      <c r="AC111" t="s">
        <v>1190</v>
      </c>
      <c r="AD111">
        <v>0</v>
      </c>
      <c r="AE111">
        <v>0</v>
      </c>
      <c r="AF111" t="s">
        <v>861</v>
      </c>
    </row>
    <row r="112" spans="5:32" x14ac:dyDescent="0.35">
      <c r="E112" t="s">
        <v>439</v>
      </c>
      <c r="F112" t="s">
        <v>27</v>
      </c>
      <c r="G112" t="s">
        <v>15</v>
      </c>
      <c r="H112" t="s">
        <v>854</v>
      </c>
      <c r="I112" t="s">
        <v>915</v>
      </c>
      <c r="J112" t="s">
        <v>877</v>
      </c>
      <c r="K112">
        <v>34.14</v>
      </c>
      <c r="L112">
        <v>0.44</v>
      </c>
      <c r="M112" t="s">
        <v>866</v>
      </c>
      <c r="N112" t="s">
        <v>863</v>
      </c>
      <c r="O112">
        <v>2</v>
      </c>
      <c r="P112">
        <v>8192</v>
      </c>
      <c r="Q112">
        <v>0</v>
      </c>
      <c r="R112">
        <v>0</v>
      </c>
      <c r="S112">
        <v>0</v>
      </c>
      <c r="T112" t="s">
        <v>21</v>
      </c>
      <c r="U112" t="s">
        <v>88</v>
      </c>
      <c r="V112" t="s">
        <v>21</v>
      </c>
      <c r="W112">
        <v>0</v>
      </c>
      <c r="X112">
        <v>0</v>
      </c>
      <c r="Y112">
        <v>0</v>
      </c>
      <c r="Z112">
        <v>0</v>
      </c>
      <c r="AA112">
        <v>1</v>
      </c>
      <c r="AB112" t="s">
        <v>1100</v>
      </c>
      <c r="AC112" t="s">
        <v>1101</v>
      </c>
      <c r="AD112">
        <v>0</v>
      </c>
      <c r="AE112">
        <v>0</v>
      </c>
      <c r="AF112" t="s">
        <v>861</v>
      </c>
    </row>
    <row r="113" spans="5:32" x14ac:dyDescent="0.35">
      <c r="E113" t="s">
        <v>453</v>
      </c>
      <c r="F113" t="s">
        <v>27</v>
      </c>
      <c r="G113" t="s">
        <v>890</v>
      </c>
      <c r="H113" t="s">
        <v>914</v>
      </c>
      <c r="I113" t="s">
        <v>915</v>
      </c>
      <c r="J113" t="s">
        <v>901</v>
      </c>
      <c r="K113">
        <v>60.64</v>
      </c>
      <c r="L113">
        <v>0.44</v>
      </c>
      <c r="M113" t="s">
        <v>27</v>
      </c>
      <c r="N113" t="s">
        <v>863</v>
      </c>
      <c r="O113">
        <v>4</v>
      </c>
      <c r="P113">
        <v>8192</v>
      </c>
      <c r="Q113">
        <v>0</v>
      </c>
      <c r="R113">
        <v>0</v>
      </c>
      <c r="S113">
        <v>0</v>
      </c>
      <c r="T113" t="s">
        <v>21</v>
      </c>
      <c r="U113" t="s">
        <v>88</v>
      </c>
      <c r="V113" t="s">
        <v>21</v>
      </c>
      <c r="W113">
        <v>0</v>
      </c>
      <c r="X113">
        <v>0</v>
      </c>
      <c r="Y113">
        <v>0</v>
      </c>
      <c r="Z113">
        <v>0</v>
      </c>
      <c r="AA113">
        <v>1</v>
      </c>
      <c r="AB113" t="s">
        <v>916</v>
      </c>
      <c r="AC113" t="s">
        <v>1112</v>
      </c>
      <c r="AD113">
        <v>0</v>
      </c>
      <c r="AE113">
        <v>0</v>
      </c>
      <c r="AF113" t="s">
        <v>861</v>
      </c>
    </row>
    <row r="114" spans="5:32" x14ac:dyDescent="0.35">
      <c r="E114" t="s">
        <v>434</v>
      </c>
      <c r="F114" t="s">
        <v>27</v>
      </c>
      <c r="G114" t="s">
        <v>15</v>
      </c>
      <c r="H114" t="s">
        <v>854</v>
      </c>
      <c r="I114" t="s">
        <v>915</v>
      </c>
      <c r="J114" t="s">
        <v>882</v>
      </c>
      <c r="K114">
        <v>136.63999999999999</v>
      </c>
      <c r="L114">
        <v>23.07</v>
      </c>
      <c r="M114" t="s">
        <v>857</v>
      </c>
      <c r="N114" t="s">
        <v>863</v>
      </c>
      <c r="O114">
        <v>8</v>
      </c>
      <c r="P114">
        <v>24576</v>
      </c>
      <c r="Q114">
        <v>0</v>
      </c>
      <c r="R114">
        <v>0</v>
      </c>
      <c r="S114">
        <v>250</v>
      </c>
      <c r="T114" t="s">
        <v>343</v>
      </c>
      <c r="U114" t="s">
        <v>21</v>
      </c>
      <c r="V114" t="s">
        <v>21</v>
      </c>
      <c r="W114">
        <v>0</v>
      </c>
      <c r="X114">
        <v>0</v>
      </c>
      <c r="Y114">
        <v>0</v>
      </c>
      <c r="Z114">
        <v>0</v>
      </c>
      <c r="AA114">
        <v>1</v>
      </c>
      <c r="AB114" t="s">
        <v>1098</v>
      </c>
      <c r="AC114" t="s">
        <v>1099</v>
      </c>
      <c r="AD114">
        <v>0</v>
      </c>
      <c r="AE114">
        <v>0</v>
      </c>
      <c r="AF114" t="s">
        <v>861</v>
      </c>
    </row>
    <row r="115" spans="5:32" x14ac:dyDescent="0.35">
      <c r="E115" t="s">
        <v>447</v>
      </c>
      <c r="F115" t="s">
        <v>27</v>
      </c>
      <c r="G115" t="s">
        <v>15</v>
      </c>
      <c r="H115" t="s">
        <v>854</v>
      </c>
      <c r="I115" t="s">
        <v>915</v>
      </c>
      <c r="J115" t="s">
        <v>901</v>
      </c>
      <c r="K115">
        <v>60.64</v>
      </c>
      <c r="L115">
        <v>0.88</v>
      </c>
      <c r="M115" t="s">
        <v>857</v>
      </c>
      <c r="N115" t="s">
        <v>863</v>
      </c>
      <c r="O115">
        <v>4</v>
      </c>
      <c r="P115">
        <v>8064</v>
      </c>
      <c r="Q115">
        <v>0</v>
      </c>
      <c r="R115">
        <v>0</v>
      </c>
      <c r="S115">
        <v>0</v>
      </c>
      <c r="T115" t="s">
        <v>21</v>
      </c>
      <c r="U115" t="s">
        <v>343</v>
      </c>
      <c r="V115" t="s">
        <v>21</v>
      </c>
      <c r="W115">
        <v>0</v>
      </c>
      <c r="X115">
        <v>0</v>
      </c>
      <c r="Y115">
        <v>0</v>
      </c>
      <c r="Z115">
        <v>0</v>
      </c>
      <c r="AA115">
        <v>1</v>
      </c>
      <c r="AB115" t="s">
        <v>1106</v>
      </c>
      <c r="AC115" t="s">
        <v>1107</v>
      </c>
      <c r="AD115">
        <v>0</v>
      </c>
      <c r="AE115">
        <v>0</v>
      </c>
      <c r="AF115" t="s">
        <v>861</v>
      </c>
    </row>
    <row r="116" spans="5:32" x14ac:dyDescent="0.35">
      <c r="E116" t="s">
        <v>476</v>
      </c>
      <c r="F116" t="s">
        <v>27</v>
      </c>
      <c r="G116" t="s">
        <v>890</v>
      </c>
      <c r="H116" t="s">
        <v>1122</v>
      </c>
      <c r="I116" t="s">
        <v>915</v>
      </c>
      <c r="J116" t="s">
        <v>901</v>
      </c>
      <c r="K116">
        <v>60.64</v>
      </c>
      <c r="L116">
        <v>29.16</v>
      </c>
      <c r="M116" t="s">
        <v>1123</v>
      </c>
      <c r="N116" t="s">
        <v>863</v>
      </c>
      <c r="O116">
        <v>4</v>
      </c>
      <c r="P116">
        <v>4096</v>
      </c>
      <c r="Q116">
        <v>0</v>
      </c>
      <c r="R116">
        <v>0</v>
      </c>
      <c r="S116">
        <v>272.99</v>
      </c>
      <c r="T116" t="s">
        <v>88</v>
      </c>
      <c r="U116" t="s">
        <v>21</v>
      </c>
      <c r="V116" t="s">
        <v>21</v>
      </c>
      <c r="W116">
        <v>0</v>
      </c>
      <c r="X116">
        <v>0</v>
      </c>
      <c r="Y116">
        <v>0</v>
      </c>
      <c r="Z116">
        <v>0</v>
      </c>
      <c r="AA116">
        <v>1</v>
      </c>
      <c r="AB116" t="s">
        <v>1124</v>
      </c>
      <c r="AC116" t="s">
        <v>1125</v>
      </c>
      <c r="AD116">
        <v>0</v>
      </c>
      <c r="AE116">
        <v>0</v>
      </c>
      <c r="AF116" t="s">
        <v>861</v>
      </c>
    </row>
    <row r="117" spans="5:32" x14ac:dyDescent="0.35">
      <c r="E117" t="s">
        <v>442</v>
      </c>
      <c r="F117" t="s">
        <v>27</v>
      </c>
      <c r="G117" t="s">
        <v>15</v>
      </c>
      <c r="H117" t="s">
        <v>854</v>
      </c>
      <c r="I117" t="s">
        <v>915</v>
      </c>
      <c r="J117" t="s">
        <v>882</v>
      </c>
      <c r="K117">
        <v>136.63999999999999</v>
      </c>
      <c r="L117">
        <v>0.88</v>
      </c>
      <c r="M117" t="s">
        <v>857</v>
      </c>
      <c r="N117" t="s">
        <v>863</v>
      </c>
      <c r="O117">
        <v>8</v>
      </c>
      <c r="P117">
        <v>32768</v>
      </c>
      <c r="Q117">
        <v>0</v>
      </c>
      <c r="R117">
        <v>0</v>
      </c>
      <c r="S117">
        <v>0</v>
      </c>
      <c r="T117" t="s">
        <v>21</v>
      </c>
      <c r="U117" t="s">
        <v>343</v>
      </c>
      <c r="V117" t="s">
        <v>21</v>
      </c>
      <c r="W117">
        <v>0</v>
      </c>
      <c r="X117">
        <v>0</v>
      </c>
      <c r="Y117">
        <v>0</v>
      </c>
      <c r="Z117">
        <v>0</v>
      </c>
      <c r="AA117">
        <v>1</v>
      </c>
      <c r="AB117" t="s">
        <v>1102</v>
      </c>
      <c r="AC117" t="s">
        <v>1103</v>
      </c>
      <c r="AD117">
        <v>0</v>
      </c>
      <c r="AE117">
        <v>0</v>
      </c>
      <c r="AF117" t="s">
        <v>861</v>
      </c>
    </row>
    <row r="118" spans="5:32" x14ac:dyDescent="0.35">
      <c r="E118" t="s">
        <v>450</v>
      </c>
      <c r="F118" t="s">
        <v>27</v>
      </c>
      <c r="G118" t="s">
        <v>15</v>
      </c>
      <c r="H118" t="s">
        <v>854</v>
      </c>
      <c r="I118" t="s">
        <v>915</v>
      </c>
      <c r="J118" t="s">
        <v>856</v>
      </c>
      <c r="K118">
        <v>48.64</v>
      </c>
      <c r="L118">
        <v>0.88</v>
      </c>
      <c r="M118" t="s">
        <v>857</v>
      </c>
      <c r="N118" t="s">
        <v>858</v>
      </c>
      <c r="O118">
        <v>2</v>
      </c>
      <c r="P118">
        <v>16384</v>
      </c>
      <c r="Q118">
        <v>0</v>
      </c>
      <c r="R118">
        <v>0</v>
      </c>
      <c r="S118">
        <v>0</v>
      </c>
      <c r="T118" t="s">
        <v>21</v>
      </c>
      <c r="U118" t="s">
        <v>343</v>
      </c>
      <c r="V118" t="s">
        <v>21</v>
      </c>
      <c r="W118">
        <v>0</v>
      </c>
      <c r="X118">
        <v>0</v>
      </c>
      <c r="Y118">
        <v>0</v>
      </c>
      <c r="Z118">
        <v>0</v>
      </c>
      <c r="AA118">
        <v>1</v>
      </c>
      <c r="AB118" t="s">
        <v>1108</v>
      </c>
      <c r="AC118" t="s">
        <v>1109</v>
      </c>
      <c r="AD118">
        <v>0</v>
      </c>
      <c r="AE118">
        <v>0</v>
      </c>
      <c r="AF118" t="s">
        <v>861</v>
      </c>
    </row>
    <row r="119" spans="5:32" x14ac:dyDescent="0.35">
      <c r="E119" t="s">
        <v>1264</v>
      </c>
      <c r="F119" t="s">
        <v>27</v>
      </c>
      <c r="G119" t="s">
        <v>890</v>
      </c>
      <c r="H119" t="s">
        <v>914</v>
      </c>
      <c r="I119" t="s">
        <v>915</v>
      </c>
      <c r="J119" t="s">
        <v>882</v>
      </c>
      <c r="K119">
        <v>136.63999999999999</v>
      </c>
      <c r="L119">
        <v>0</v>
      </c>
      <c r="M119" t="s">
        <v>27</v>
      </c>
      <c r="N119" t="s">
        <v>863</v>
      </c>
      <c r="O119">
        <v>8</v>
      </c>
      <c r="P119">
        <v>32768</v>
      </c>
      <c r="Q119">
        <v>0</v>
      </c>
      <c r="R119">
        <v>0</v>
      </c>
      <c r="S119">
        <v>0</v>
      </c>
      <c r="T119" t="s">
        <v>21</v>
      </c>
      <c r="U119" t="s">
        <v>21</v>
      </c>
      <c r="V119" t="s">
        <v>21</v>
      </c>
      <c r="W119">
        <v>0</v>
      </c>
      <c r="X119">
        <v>0</v>
      </c>
      <c r="Y119">
        <v>0</v>
      </c>
      <c r="Z119">
        <v>0</v>
      </c>
      <c r="AA119">
        <v>1</v>
      </c>
      <c r="AB119" t="s">
        <v>916</v>
      </c>
      <c r="AC119" t="s">
        <v>1265</v>
      </c>
      <c r="AD119">
        <v>0</v>
      </c>
      <c r="AE119">
        <v>0</v>
      </c>
      <c r="AF119" t="s">
        <v>861</v>
      </c>
    </row>
    <row r="120" spans="5:32" x14ac:dyDescent="0.35">
      <c r="E120" t="s">
        <v>485</v>
      </c>
      <c r="F120" t="s">
        <v>27</v>
      </c>
      <c r="G120" t="s">
        <v>15</v>
      </c>
      <c r="H120" t="s">
        <v>854</v>
      </c>
      <c r="I120" t="s">
        <v>915</v>
      </c>
      <c r="J120" t="s">
        <v>882</v>
      </c>
      <c r="K120">
        <v>136.63999999999999</v>
      </c>
      <c r="L120">
        <v>1.31</v>
      </c>
      <c r="M120" t="s">
        <v>857</v>
      </c>
      <c r="N120" t="s">
        <v>858</v>
      </c>
      <c r="O120">
        <v>8</v>
      </c>
      <c r="P120">
        <v>32768</v>
      </c>
      <c r="Q120">
        <v>0</v>
      </c>
      <c r="R120">
        <v>0</v>
      </c>
      <c r="S120">
        <v>0</v>
      </c>
      <c r="T120" t="s">
        <v>21</v>
      </c>
      <c r="U120" t="s">
        <v>89</v>
      </c>
      <c r="V120" t="s">
        <v>21</v>
      </c>
      <c r="W120">
        <v>0</v>
      </c>
      <c r="X120">
        <v>0</v>
      </c>
      <c r="Y120">
        <v>0</v>
      </c>
      <c r="Z120">
        <v>0</v>
      </c>
      <c r="AA120">
        <v>1</v>
      </c>
      <c r="AB120" t="s">
        <v>1130</v>
      </c>
      <c r="AC120" t="s">
        <v>1131</v>
      </c>
      <c r="AD120">
        <v>0</v>
      </c>
      <c r="AE120">
        <v>0</v>
      </c>
      <c r="AF120" t="s">
        <v>861</v>
      </c>
    </row>
    <row r="121" spans="5:32" x14ac:dyDescent="0.35">
      <c r="E121" t="s">
        <v>692</v>
      </c>
      <c r="F121" t="s">
        <v>27</v>
      </c>
      <c r="G121" t="s">
        <v>15</v>
      </c>
      <c r="H121" t="s">
        <v>854</v>
      </c>
      <c r="I121" t="s">
        <v>915</v>
      </c>
      <c r="J121" t="s">
        <v>945</v>
      </c>
      <c r="K121">
        <v>121.31</v>
      </c>
      <c r="L121">
        <v>0.44</v>
      </c>
      <c r="M121" t="s">
        <v>866</v>
      </c>
      <c r="N121" t="s">
        <v>858</v>
      </c>
      <c r="O121">
        <v>8</v>
      </c>
      <c r="P121">
        <v>4096</v>
      </c>
      <c r="Q121">
        <v>0</v>
      </c>
      <c r="R121">
        <v>0</v>
      </c>
      <c r="S121">
        <v>0</v>
      </c>
      <c r="T121" t="s">
        <v>21</v>
      </c>
      <c r="U121" t="s">
        <v>88</v>
      </c>
      <c r="V121" t="s">
        <v>21</v>
      </c>
      <c r="W121">
        <v>0</v>
      </c>
      <c r="X121">
        <v>0</v>
      </c>
      <c r="Y121">
        <v>0</v>
      </c>
      <c r="Z121">
        <v>0</v>
      </c>
      <c r="AA121">
        <v>2</v>
      </c>
      <c r="AB121" t="s">
        <v>1266</v>
      </c>
      <c r="AC121" t="s">
        <v>1267</v>
      </c>
      <c r="AD121">
        <v>0</v>
      </c>
      <c r="AE121">
        <v>0</v>
      </c>
      <c r="AF121" t="s">
        <v>861</v>
      </c>
    </row>
    <row r="122" spans="5:32" x14ac:dyDescent="0.35">
      <c r="E122" t="s">
        <v>243</v>
      </c>
      <c r="F122" t="s">
        <v>27</v>
      </c>
      <c r="G122" t="s">
        <v>15</v>
      </c>
      <c r="H122" t="s">
        <v>854</v>
      </c>
      <c r="I122" t="s">
        <v>915</v>
      </c>
      <c r="J122" t="s">
        <v>928</v>
      </c>
      <c r="K122">
        <v>97.25</v>
      </c>
      <c r="L122">
        <v>11.92</v>
      </c>
      <c r="M122" t="s">
        <v>911</v>
      </c>
      <c r="N122" t="s">
        <v>863</v>
      </c>
      <c r="O122">
        <v>2</v>
      </c>
      <c r="P122">
        <v>32768</v>
      </c>
      <c r="Q122">
        <v>0</v>
      </c>
      <c r="R122">
        <v>0</v>
      </c>
      <c r="S122">
        <v>141</v>
      </c>
      <c r="T122" t="s">
        <v>343</v>
      </c>
      <c r="U122" t="s">
        <v>21</v>
      </c>
      <c r="V122" t="s">
        <v>21</v>
      </c>
      <c r="W122">
        <v>0</v>
      </c>
      <c r="X122">
        <v>0</v>
      </c>
      <c r="Y122">
        <v>0</v>
      </c>
      <c r="Z122">
        <v>0</v>
      </c>
      <c r="AA122">
        <v>1</v>
      </c>
      <c r="AB122" t="s">
        <v>987</v>
      </c>
      <c r="AC122" t="s">
        <v>988</v>
      </c>
      <c r="AD122">
        <v>0</v>
      </c>
      <c r="AE122">
        <v>0</v>
      </c>
      <c r="AF122" t="s">
        <v>861</v>
      </c>
    </row>
    <row r="123" spans="5:32" x14ac:dyDescent="0.35">
      <c r="E123" t="s">
        <v>662</v>
      </c>
      <c r="F123" t="s">
        <v>27</v>
      </c>
      <c r="G123" t="s">
        <v>15</v>
      </c>
      <c r="H123" t="s">
        <v>854</v>
      </c>
      <c r="I123" t="s">
        <v>915</v>
      </c>
      <c r="J123" t="s">
        <v>882</v>
      </c>
      <c r="K123">
        <v>136.63999999999999</v>
      </c>
      <c r="L123">
        <v>0.44</v>
      </c>
      <c r="M123" t="s">
        <v>857</v>
      </c>
      <c r="N123" t="s">
        <v>858</v>
      </c>
      <c r="O123">
        <v>8</v>
      </c>
      <c r="P123">
        <v>24000</v>
      </c>
      <c r="Q123">
        <v>0</v>
      </c>
      <c r="R123">
        <v>0</v>
      </c>
      <c r="S123">
        <v>0</v>
      </c>
      <c r="T123" t="s">
        <v>21</v>
      </c>
      <c r="U123" t="s">
        <v>88</v>
      </c>
      <c r="V123" t="s">
        <v>21</v>
      </c>
      <c r="W123">
        <v>0</v>
      </c>
      <c r="X123">
        <v>0</v>
      </c>
      <c r="Y123">
        <v>0</v>
      </c>
      <c r="Z123">
        <v>0</v>
      </c>
      <c r="AA123">
        <v>2</v>
      </c>
      <c r="AB123" t="s">
        <v>1257</v>
      </c>
      <c r="AC123" t="s">
        <v>1258</v>
      </c>
      <c r="AD123">
        <v>0</v>
      </c>
      <c r="AE123">
        <v>0</v>
      </c>
      <c r="AF123" t="s">
        <v>861</v>
      </c>
    </row>
    <row r="124" spans="5:32" x14ac:dyDescent="0.35">
      <c r="E124" t="s">
        <v>232</v>
      </c>
      <c r="F124" t="s">
        <v>27</v>
      </c>
      <c r="G124" t="s">
        <v>15</v>
      </c>
      <c r="H124" t="s">
        <v>854</v>
      </c>
      <c r="I124" t="s">
        <v>915</v>
      </c>
      <c r="J124" t="s">
        <v>928</v>
      </c>
      <c r="K124">
        <v>97.25</v>
      </c>
      <c r="L124">
        <v>0.88</v>
      </c>
      <c r="M124" t="s">
        <v>857</v>
      </c>
      <c r="N124" t="s">
        <v>858</v>
      </c>
      <c r="O124">
        <v>4</v>
      </c>
      <c r="P124">
        <v>32768</v>
      </c>
      <c r="Q124">
        <v>0</v>
      </c>
      <c r="R124">
        <v>0</v>
      </c>
      <c r="S124">
        <v>0</v>
      </c>
      <c r="T124" t="s">
        <v>21</v>
      </c>
      <c r="U124" t="s">
        <v>343</v>
      </c>
      <c r="V124" t="s">
        <v>21</v>
      </c>
      <c r="W124">
        <v>0</v>
      </c>
      <c r="X124">
        <v>0</v>
      </c>
      <c r="Y124">
        <v>0</v>
      </c>
      <c r="Z124">
        <v>0</v>
      </c>
      <c r="AA124">
        <v>1</v>
      </c>
      <c r="AB124" t="s">
        <v>978</v>
      </c>
      <c r="AC124" t="s">
        <v>979</v>
      </c>
      <c r="AD124">
        <v>0</v>
      </c>
      <c r="AE124">
        <v>0</v>
      </c>
      <c r="AF124" t="s">
        <v>861</v>
      </c>
    </row>
    <row r="125" spans="5:32" x14ac:dyDescent="0.35">
      <c r="E125" t="s">
        <v>417</v>
      </c>
      <c r="F125" t="s">
        <v>27</v>
      </c>
      <c r="G125" t="s">
        <v>15</v>
      </c>
      <c r="H125" t="s">
        <v>854</v>
      </c>
      <c r="I125" t="s">
        <v>915</v>
      </c>
      <c r="J125" t="s">
        <v>945</v>
      </c>
      <c r="K125">
        <v>121.31</v>
      </c>
      <c r="L125">
        <v>54.89</v>
      </c>
      <c r="M125" t="s">
        <v>911</v>
      </c>
      <c r="N125" t="s">
        <v>863</v>
      </c>
      <c r="O125">
        <v>6</v>
      </c>
      <c r="P125">
        <v>16384</v>
      </c>
      <c r="Q125">
        <v>0</v>
      </c>
      <c r="R125">
        <v>0</v>
      </c>
      <c r="S125">
        <v>552</v>
      </c>
      <c r="T125" t="s">
        <v>88</v>
      </c>
      <c r="U125" t="s">
        <v>21</v>
      </c>
      <c r="V125" t="s">
        <v>21</v>
      </c>
      <c r="W125">
        <v>0</v>
      </c>
      <c r="X125">
        <v>0</v>
      </c>
      <c r="Y125">
        <v>0</v>
      </c>
      <c r="Z125">
        <v>0</v>
      </c>
      <c r="AA125">
        <v>1</v>
      </c>
      <c r="AB125" t="s">
        <v>1086</v>
      </c>
      <c r="AC125" t="s">
        <v>1087</v>
      </c>
      <c r="AD125">
        <v>0</v>
      </c>
      <c r="AE125">
        <v>0</v>
      </c>
      <c r="AF125" t="s">
        <v>861</v>
      </c>
    </row>
    <row r="126" spans="5:32" x14ac:dyDescent="0.35">
      <c r="E126" t="s">
        <v>495</v>
      </c>
      <c r="F126" t="s">
        <v>27</v>
      </c>
      <c r="G126" t="s">
        <v>890</v>
      </c>
      <c r="H126" t="s">
        <v>891</v>
      </c>
      <c r="I126" t="s">
        <v>915</v>
      </c>
      <c r="J126" t="s">
        <v>869</v>
      </c>
      <c r="K126">
        <v>30.33</v>
      </c>
      <c r="L126">
        <v>0.44</v>
      </c>
      <c r="M126" t="s">
        <v>1057</v>
      </c>
      <c r="N126" t="s">
        <v>863</v>
      </c>
      <c r="O126">
        <v>2</v>
      </c>
      <c r="P126">
        <v>4096</v>
      </c>
      <c r="Q126">
        <v>0</v>
      </c>
      <c r="R126">
        <v>0</v>
      </c>
      <c r="S126">
        <v>0</v>
      </c>
      <c r="T126" t="s">
        <v>21</v>
      </c>
      <c r="U126" t="s">
        <v>88</v>
      </c>
      <c r="V126" t="s">
        <v>21</v>
      </c>
      <c r="W126">
        <v>0</v>
      </c>
      <c r="X126">
        <v>0</v>
      </c>
      <c r="Y126">
        <v>0</v>
      </c>
      <c r="Z126">
        <v>0</v>
      </c>
      <c r="AA126">
        <v>1</v>
      </c>
      <c r="AB126" t="s">
        <v>1138</v>
      </c>
      <c r="AC126" t="s">
        <v>1139</v>
      </c>
      <c r="AD126">
        <v>0</v>
      </c>
      <c r="AE126">
        <v>0</v>
      </c>
      <c r="AF126" t="s">
        <v>861</v>
      </c>
    </row>
    <row r="127" spans="5:32" x14ac:dyDescent="0.35">
      <c r="E127" t="s">
        <v>516</v>
      </c>
      <c r="F127" t="s">
        <v>27</v>
      </c>
      <c r="G127" t="s">
        <v>15</v>
      </c>
      <c r="H127" t="s">
        <v>854</v>
      </c>
      <c r="I127" t="s">
        <v>915</v>
      </c>
      <c r="J127" t="s">
        <v>901</v>
      </c>
      <c r="K127">
        <v>60.64</v>
      </c>
      <c r="L127">
        <v>0.88</v>
      </c>
      <c r="M127" t="s">
        <v>911</v>
      </c>
      <c r="N127" t="s">
        <v>863</v>
      </c>
      <c r="O127">
        <v>4</v>
      </c>
      <c r="P127">
        <v>8064</v>
      </c>
      <c r="Q127">
        <v>0</v>
      </c>
      <c r="R127">
        <v>0</v>
      </c>
      <c r="S127">
        <v>0</v>
      </c>
      <c r="T127" t="s">
        <v>21</v>
      </c>
      <c r="U127" t="s">
        <v>343</v>
      </c>
      <c r="V127" t="s">
        <v>21</v>
      </c>
      <c r="W127">
        <v>0</v>
      </c>
      <c r="X127">
        <v>0</v>
      </c>
      <c r="Y127">
        <v>0</v>
      </c>
      <c r="Z127">
        <v>0</v>
      </c>
      <c r="AA127">
        <v>1</v>
      </c>
      <c r="AB127" t="s">
        <v>1150</v>
      </c>
      <c r="AC127" t="s">
        <v>1151</v>
      </c>
      <c r="AD127">
        <v>0</v>
      </c>
      <c r="AE127">
        <v>0</v>
      </c>
      <c r="AF127" t="s">
        <v>861</v>
      </c>
    </row>
    <row r="128" spans="5:32" x14ac:dyDescent="0.35">
      <c r="E128" t="s">
        <v>525</v>
      </c>
      <c r="F128" t="s">
        <v>27</v>
      </c>
      <c r="G128" t="s">
        <v>15</v>
      </c>
      <c r="H128" t="s">
        <v>854</v>
      </c>
      <c r="I128" t="s">
        <v>915</v>
      </c>
      <c r="J128" t="s">
        <v>921</v>
      </c>
      <c r="K128">
        <v>68.33</v>
      </c>
      <c r="L128">
        <v>0.88</v>
      </c>
      <c r="M128" t="s">
        <v>857</v>
      </c>
      <c r="N128" t="s">
        <v>858</v>
      </c>
      <c r="O128">
        <v>4</v>
      </c>
      <c r="P128">
        <v>16384</v>
      </c>
      <c r="Q128">
        <v>0</v>
      </c>
      <c r="R128">
        <v>0</v>
      </c>
      <c r="S128">
        <v>0</v>
      </c>
      <c r="T128" t="s">
        <v>21</v>
      </c>
      <c r="U128" t="s">
        <v>343</v>
      </c>
      <c r="V128" t="s">
        <v>21</v>
      </c>
      <c r="W128">
        <v>0</v>
      </c>
      <c r="X128">
        <v>0</v>
      </c>
      <c r="Y128">
        <v>0</v>
      </c>
      <c r="Z128">
        <v>0</v>
      </c>
      <c r="AA128">
        <v>1</v>
      </c>
      <c r="AB128" t="s">
        <v>1156</v>
      </c>
      <c r="AC128" t="s">
        <v>1157</v>
      </c>
      <c r="AD128">
        <v>0</v>
      </c>
      <c r="AE128">
        <v>0</v>
      </c>
      <c r="AF128" t="s">
        <v>861</v>
      </c>
    </row>
    <row r="129" spans="5:32" x14ac:dyDescent="0.35">
      <c r="E129" t="s">
        <v>586</v>
      </c>
      <c r="F129" t="s">
        <v>27</v>
      </c>
      <c r="G129" t="s">
        <v>15</v>
      </c>
      <c r="H129" t="s">
        <v>854</v>
      </c>
      <c r="I129" t="s">
        <v>915</v>
      </c>
      <c r="J129" t="s">
        <v>869</v>
      </c>
      <c r="K129">
        <v>30.33</v>
      </c>
      <c r="L129">
        <v>0.44</v>
      </c>
      <c r="M129" t="s">
        <v>857</v>
      </c>
      <c r="N129" t="s">
        <v>863</v>
      </c>
      <c r="O129">
        <v>2</v>
      </c>
      <c r="P129">
        <v>4096</v>
      </c>
      <c r="Q129">
        <v>0</v>
      </c>
      <c r="R129">
        <v>0</v>
      </c>
      <c r="S129">
        <v>0</v>
      </c>
      <c r="T129" t="s">
        <v>21</v>
      </c>
      <c r="U129" t="s">
        <v>88</v>
      </c>
      <c r="V129" t="s">
        <v>21</v>
      </c>
      <c r="W129">
        <v>0</v>
      </c>
      <c r="X129">
        <v>0</v>
      </c>
      <c r="Y129">
        <v>0</v>
      </c>
      <c r="Z129">
        <v>0</v>
      </c>
      <c r="AA129">
        <v>1</v>
      </c>
      <c r="AB129" t="s">
        <v>1204</v>
      </c>
      <c r="AC129" t="s">
        <v>1205</v>
      </c>
      <c r="AD129">
        <v>0</v>
      </c>
      <c r="AE129">
        <v>0</v>
      </c>
      <c r="AF129" t="s">
        <v>861</v>
      </c>
    </row>
    <row r="130" spans="5:32" x14ac:dyDescent="0.35">
      <c r="E130" t="s">
        <v>431</v>
      </c>
      <c r="F130" t="s">
        <v>27</v>
      </c>
      <c r="G130" t="s">
        <v>15</v>
      </c>
      <c r="H130" t="s">
        <v>854</v>
      </c>
      <c r="I130" t="s">
        <v>915</v>
      </c>
      <c r="J130" t="s">
        <v>901</v>
      </c>
      <c r="K130">
        <v>60.64</v>
      </c>
      <c r="L130">
        <v>0.88</v>
      </c>
      <c r="M130" t="s">
        <v>911</v>
      </c>
      <c r="N130" t="s">
        <v>863</v>
      </c>
      <c r="O130">
        <v>4</v>
      </c>
      <c r="P130">
        <v>8064</v>
      </c>
      <c r="Q130">
        <v>0</v>
      </c>
      <c r="R130">
        <v>0</v>
      </c>
      <c r="S130">
        <v>0</v>
      </c>
      <c r="T130" t="s">
        <v>21</v>
      </c>
      <c r="U130" t="s">
        <v>343</v>
      </c>
      <c r="V130" t="s">
        <v>21</v>
      </c>
      <c r="W130">
        <v>0</v>
      </c>
      <c r="X130">
        <v>0</v>
      </c>
      <c r="Y130">
        <v>0</v>
      </c>
      <c r="Z130">
        <v>0</v>
      </c>
      <c r="AA130">
        <v>1</v>
      </c>
      <c r="AB130" t="s">
        <v>1096</v>
      </c>
      <c r="AC130" t="s">
        <v>1097</v>
      </c>
      <c r="AD130">
        <v>0</v>
      </c>
      <c r="AE130">
        <v>0</v>
      </c>
      <c r="AF130" t="s">
        <v>861</v>
      </c>
    </row>
    <row r="131" spans="5:32" x14ac:dyDescent="0.35">
      <c r="E131" t="s">
        <v>523</v>
      </c>
      <c r="F131" t="s">
        <v>27</v>
      </c>
      <c r="G131" t="s">
        <v>15</v>
      </c>
      <c r="H131" t="s">
        <v>854</v>
      </c>
      <c r="I131" t="s">
        <v>915</v>
      </c>
      <c r="J131" t="s">
        <v>877</v>
      </c>
      <c r="K131">
        <v>34.14</v>
      </c>
      <c r="L131">
        <v>0.44</v>
      </c>
      <c r="M131" t="s">
        <v>857</v>
      </c>
      <c r="N131" t="s">
        <v>863</v>
      </c>
      <c r="O131">
        <v>2</v>
      </c>
      <c r="P131">
        <v>8192</v>
      </c>
      <c r="Q131">
        <v>0</v>
      </c>
      <c r="R131">
        <v>0</v>
      </c>
      <c r="S131">
        <v>0</v>
      </c>
      <c r="T131" t="s">
        <v>21</v>
      </c>
      <c r="U131" t="s">
        <v>88</v>
      </c>
      <c r="V131" t="s">
        <v>21</v>
      </c>
      <c r="W131">
        <v>0</v>
      </c>
      <c r="X131">
        <v>0</v>
      </c>
      <c r="Y131">
        <v>0</v>
      </c>
      <c r="Z131">
        <v>0</v>
      </c>
      <c r="AA131">
        <v>1</v>
      </c>
      <c r="AB131" t="s">
        <v>1154</v>
      </c>
      <c r="AC131" t="s">
        <v>1155</v>
      </c>
      <c r="AD131">
        <v>0</v>
      </c>
      <c r="AE131">
        <v>0</v>
      </c>
      <c r="AF131" t="s">
        <v>861</v>
      </c>
    </row>
    <row r="132" spans="5:32" x14ac:dyDescent="0.35">
      <c r="E132" t="s">
        <v>514</v>
      </c>
      <c r="F132" t="s">
        <v>27</v>
      </c>
      <c r="G132" t="s">
        <v>15</v>
      </c>
      <c r="H132" t="s">
        <v>854</v>
      </c>
      <c r="I132" t="s">
        <v>915</v>
      </c>
      <c r="J132" t="s">
        <v>901</v>
      </c>
      <c r="K132">
        <v>60.64</v>
      </c>
      <c r="L132">
        <v>23.07</v>
      </c>
      <c r="M132" t="s">
        <v>866</v>
      </c>
      <c r="N132" t="s">
        <v>863</v>
      </c>
      <c r="O132">
        <v>4</v>
      </c>
      <c r="P132">
        <v>8096</v>
      </c>
      <c r="Q132">
        <v>0</v>
      </c>
      <c r="R132">
        <v>0</v>
      </c>
      <c r="S132">
        <v>280</v>
      </c>
      <c r="T132" t="s">
        <v>343</v>
      </c>
      <c r="U132" t="s">
        <v>21</v>
      </c>
      <c r="V132" t="s">
        <v>21</v>
      </c>
      <c r="W132">
        <v>0</v>
      </c>
      <c r="X132">
        <v>0</v>
      </c>
      <c r="Y132">
        <v>0</v>
      </c>
      <c r="Z132">
        <v>0</v>
      </c>
      <c r="AA132">
        <v>1</v>
      </c>
      <c r="AB132" t="s">
        <v>1148</v>
      </c>
      <c r="AC132" t="s">
        <v>1149</v>
      </c>
      <c r="AD132">
        <v>0</v>
      </c>
      <c r="AE132">
        <v>0</v>
      </c>
      <c r="AF132" t="s">
        <v>861</v>
      </c>
    </row>
    <row r="133" spans="5:32" x14ac:dyDescent="0.35">
      <c r="E133" t="s">
        <v>529</v>
      </c>
      <c r="F133" t="s">
        <v>27</v>
      </c>
      <c r="G133" t="s">
        <v>15</v>
      </c>
      <c r="H133" t="s">
        <v>854</v>
      </c>
      <c r="I133" t="s">
        <v>915</v>
      </c>
      <c r="J133" t="s">
        <v>921</v>
      </c>
      <c r="K133">
        <v>68.33</v>
      </c>
      <c r="L133">
        <v>0.88</v>
      </c>
      <c r="M133" t="s">
        <v>866</v>
      </c>
      <c r="N133" t="s">
        <v>858</v>
      </c>
      <c r="O133">
        <v>4</v>
      </c>
      <c r="P133">
        <v>16384</v>
      </c>
      <c r="Q133">
        <v>0</v>
      </c>
      <c r="R133">
        <v>0</v>
      </c>
      <c r="S133">
        <v>0</v>
      </c>
      <c r="T133" t="s">
        <v>21</v>
      </c>
      <c r="U133" t="s">
        <v>343</v>
      </c>
      <c r="V133" t="s">
        <v>21</v>
      </c>
      <c r="W133">
        <v>0</v>
      </c>
      <c r="X133">
        <v>0</v>
      </c>
      <c r="Y133">
        <v>0</v>
      </c>
      <c r="Z133">
        <v>0</v>
      </c>
      <c r="AA133">
        <v>1</v>
      </c>
      <c r="AB133" t="s">
        <v>1162</v>
      </c>
      <c r="AC133" t="s">
        <v>1163</v>
      </c>
      <c r="AD133">
        <v>0</v>
      </c>
      <c r="AE133">
        <v>0</v>
      </c>
      <c r="AF133" t="s">
        <v>861</v>
      </c>
    </row>
    <row r="134" spans="5:32" x14ac:dyDescent="0.35">
      <c r="E134" t="s">
        <v>543</v>
      </c>
      <c r="F134" t="s">
        <v>27</v>
      </c>
      <c r="G134" t="s">
        <v>15</v>
      </c>
      <c r="H134" t="s">
        <v>854</v>
      </c>
      <c r="I134" t="s">
        <v>915</v>
      </c>
      <c r="J134" t="s">
        <v>945</v>
      </c>
      <c r="K134">
        <v>121.31</v>
      </c>
      <c r="L134">
        <v>19.21</v>
      </c>
      <c r="M134" t="s">
        <v>874</v>
      </c>
      <c r="N134" t="s">
        <v>863</v>
      </c>
      <c r="O134">
        <v>8</v>
      </c>
      <c r="P134">
        <v>16384</v>
      </c>
      <c r="Q134">
        <v>0</v>
      </c>
      <c r="R134">
        <v>0</v>
      </c>
      <c r="S134">
        <v>240</v>
      </c>
      <c r="T134" t="s">
        <v>343</v>
      </c>
      <c r="U134" t="s">
        <v>21</v>
      </c>
      <c r="V134" t="s">
        <v>21</v>
      </c>
      <c r="W134">
        <v>0</v>
      </c>
      <c r="X134">
        <v>0</v>
      </c>
      <c r="Y134">
        <v>0</v>
      </c>
      <c r="Z134">
        <v>0</v>
      </c>
      <c r="AA134">
        <v>1</v>
      </c>
      <c r="AB134" t="s">
        <v>1172</v>
      </c>
      <c r="AC134" t="s">
        <v>1173</v>
      </c>
      <c r="AD134">
        <v>0</v>
      </c>
      <c r="AE134">
        <v>0</v>
      </c>
      <c r="AF134" t="s">
        <v>861</v>
      </c>
    </row>
    <row r="135" spans="5:32" x14ac:dyDescent="0.35">
      <c r="E135" t="s">
        <v>535</v>
      </c>
      <c r="F135" t="s">
        <v>27</v>
      </c>
      <c r="G135" t="s">
        <v>15</v>
      </c>
      <c r="H135" t="s">
        <v>854</v>
      </c>
      <c r="I135" t="s">
        <v>915</v>
      </c>
      <c r="J135" t="s">
        <v>921</v>
      </c>
      <c r="K135">
        <v>68.33</v>
      </c>
      <c r="L135">
        <v>1.31</v>
      </c>
      <c r="M135" t="s">
        <v>857</v>
      </c>
      <c r="N135" t="s">
        <v>863</v>
      </c>
      <c r="O135">
        <v>4</v>
      </c>
      <c r="P135">
        <v>16384</v>
      </c>
      <c r="Q135">
        <v>0</v>
      </c>
      <c r="R135">
        <v>0</v>
      </c>
      <c r="S135">
        <v>0</v>
      </c>
      <c r="T135" t="s">
        <v>21</v>
      </c>
      <c r="U135" t="s">
        <v>89</v>
      </c>
      <c r="V135" t="s">
        <v>21</v>
      </c>
      <c r="W135">
        <v>0</v>
      </c>
      <c r="X135">
        <v>0</v>
      </c>
      <c r="Y135">
        <v>0</v>
      </c>
      <c r="Z135">
        <v>0</v>
      </c>
      <c r="AA135">
        <v>1</v>
      </c>
      <c r="AB135" t="s">
        <v>1166</v>
      </c>
      <c r="AC135" t="s">
        <v>1167</v>
      </c>
      <c r="AD135">
        <v>0</v>
      </c>
      <c r="AE135">
        <v>0</v>
      </c>
      <c r="AF135" t="s">
        <v>861</v>
      </c>
    </row>
    <row r="136" spans="5:32" x14ac:dyDescent="0.35">
      <c r="E136" t="s">
        <v>528</v>
      </c>
      <c r="F136" t="s">
        <v>27</v>
      </c>
      <c r="G136" t="s">
        <v>890</v>
      </c>
      <c r="H136" t="s">
        <v>891</v>
      </c>
      <c r="I136" t="s">
        <v>915</v>
      </c>
      <c r="J136" t="s">
        <v>869</v>
      </c>
      <c r="K136">
        <v>30.33</v>
      </c>
      <c r="L136">
        <v>0.44</v>
      </c>
      <c r="M136" t="s">
        <v>892</v>
      </c>
      <c r="N136" t="s">
        <v>863</v>
      </c>
      <c r="O136">
        <v>1</v>
      </c>
      <c r="P136">
        <v>4096</v>
      </c>
      <c r="Q136">
        <v>0</v>
      </c>
      <c r="R136">
        <v>0</v>
      </c>
      <c r="S136">
        <v>0</v>
      </c>
      <c r="T136" t="s">
        <v>21</v>
      </c>
      <c r="U136" t="s">
        <v>88</v>
      </c>
      <c r="V136" t="s">
        <v>21</v>
      </c>
      <c r="W136">
        <v>0</v>
      </c>
      <c r="X136">
        <v>0</v>
      </c>
      <c r="Y136">
        <v>0</v>
      </c>
      <c r="Z136">
        <v>0</v>
      </c>
      <c r="AA136">
        <v>1</v>
      </c>
      <c r="AB136" t="s">
        <v>1160</v>
      </c>
      <c r="AC136" t="s">
        <v>1161</v>
      </c>
      <c r="AD136">
        <v>0</v>
      </c>
      <c r="AE136">
        <v>0</v>
      </c>
      <c r="AF136" t="s">
        <v>861</v>
      </c>
    </row>
    <row r="137" spans="5:32" x14ac:dyDescent="0.35">
      <c r="E137" t="s">
        <v>565</v>
      </c>
      <c r="F137" t="s">
        <v>27</v>
      </c>
      <c r="G137" t="s">
        <v>15</v>
      </c>
      <c r="H137" t="s">
        <v>854</v>
      </c>
      <c r="I137" t="s">
        <v>915</v>
      </c>
      <c r="J137" t="s">
        <v>921</v>
      </c>
      <c r="K137">
        <v>68.33</v>
      </c>
      <c r="L137">
        <v>0.44</v>
      </c>
      <c r="M137" t="s">
        <v>866</v>
      </c>
      <c r="N137" t="s">
        <v>858</v>
      </c>
      <c r="O137">
        <v>4</v>
      </c>
      <c r="P137">
        <v>16000</v>
      </c>
      <c r="Q137">
        <v>0</v>
      </c>
      <c r="R137">
        <v>0</v>
      </c>
      <c r="S137">
        <v>0</v>
      </c>
      <c r="T137" t="s">
        <v>21</v>
      </c>
      <c r="U137" t="s">
        <v>88</v>
      </c>
      <c r="V137" t="s">
        <v>21</v>
      </c>
      <c r="W137">
        <v>0</v>
      </c>
      <c r="X137">
        <v>0</v>
      </c>
      <c r="Y137">
        <v>0</v>
      </c>
      <c r="Z137">
        <v>0</v>
      </c>
      <c r="AA137">
        <v>1</v>
      </c>
      <c r="AB137" t="s">
        <v>1184</v>
      </c>
      <c r="AC137" t="s">
        <v>1185</v>
      </c>
      <c r="AD137">
        <v>0</v>
      </c>
      <c r="AE137">
        <v>0</v>
      </c>
      <c r="AF137" t="s">
        <v>861</v>
      </c>
    </row>
    <row r="138" spans="5:32" x14ac:dyDescent="0.35">
      <c r="E138" t="s">
        <v>557</v>
      </c>
      <c r="F138" t="s">
        <v>27</v>
      </c>
      <c r="G138" t="s">
        <v>15</v>
      </c>
      <c r="H138" t="s">
        <v>854</v>
      </c>
      <c r="I138" t="s">
        <v>915</v>
      </c>
      <c r="J138" t="s">
        <v>921</v>
      </c>
      <c r="K138">
        <v>68.33</v>
      </c>
      <c r="L138">
        <v>0.88</v>
      </c>
      <c r="M138" t="s">
        <v>857</v>
      </c>
      <c r="N138" t="s">
        <v>858</v>
      </c>
      <c r="O138">
        <v>4</v>
      </c>
      <c r="P138">
        <v>16084</v>
      </c>
      <c r="Q138">
        <v>0</v>
      </c>
      <c r="R138">
        <v>0</v>
      </c>
      <c r="S138">
        <v>0</v>
      </c>
      <c r="T138" t="s">
        <v>21</v>
      </c>
      <c r="U138" t="s">
        <v>343</v>
      </c>
      <c r="V138" t="s">
        <v>21</v>
      </c>
      <c r="W138">
        <v>0</v>
      </c>
      <c r="X138">
        <v>0</v>
      </c>
      <c r="Y138">
        <v>0</v>
      </c>
      <c r="Z138">
        <v>0</v>
      </c>
      <c r="AA138">
        <v>1</v>
      </c>
      <c r="AB138" t="s">
        <v>1178</v>
      </c>
      <c r="AC138" t="s">
        <v>1179</v>
      </c>
      <c r="AD138">
        <v>0</v>
      </c>
      <c r="AE138">
        <v>0</v>
      </c>
      <c r="AF138" t="s">
        <v>861</v>
      </c>
    </row>
    <row r="139" spans="5:32" x14ac:dyDescent="0.35">
      <c r="E139" t="s">
        <v>556</v>
      </c>
      <c r="F139" t="s">
        <v>27</v>
      </c>
      <c r="G139" t="s">
        <v>890</v>
      </c>
      <c r="H139" t="s">
        <v>914</v>
      </c>
      <c r="I139" t="s">
        <v>915</v>
      </c>
      <c r="J139" t="s">
        <v>869</v>
      </c>
      <c r="K139">
        <v>30.33</v>
      </c>
      <c r="L139">
        <v>0.44</v>
      </c>
      <c r="M139" t="s">
        <v>27</v>
      </c>
      <c r="N139" t="s">
        <v>858</v>
      </c>
      <c r="O139">
        <v>2</v>
      </c>
      <c r="P139">
        <v>4096</v>
      </c>
      <c r="Q139">
        <v>0</v>
      </c>
      <c r="R139">
        <v>0</v>
      </c>
      <c r="S139">
        <v>0</v>
      </c>
      <c r="T139" t="s">
        <v>21</v>
      </c>
      <c r="U139" t="s">
        <v>88</v>
      </c>
      <c r="V139" t="s">
        <v>21</v>
      </c>
      <c r="W139">
        <v>0</v>
      </c>
      <c r="X139">
        <v>0</v>
      </c>
      <c r="Y139">
        <v>0</v>
      </c>
      <c r="Z139">
        <v>0</v>
      </c>
      <c r="AA139">
        <v>1</v>
      </c>
      <c r="AB139" t="s">
        <v>916</v>
      </c>
      <c r="AC139" t="s">
        <v>1177</v>
      </c>
      <c r="AD139">
        <v>0</v>
      </c>
      <c r="AE139">
        <v>0</v>
      </c>
      <c r="AF139" t="s">
        <v>861</v>
      </c>
    </row>
    <row r="140" spans="5:32" x14ac:dyDescent="0.35">
      <c r="E140" t="s">
        <v>542</v>
      </c>
      <c r="F140" t="s">
        <v>27</v>
      </c>
      <c r="G140" t="s">
        <v>15</v>
      </c>
      <c r="H140" t="s">
        <v>854</v>
      </c>
      <c r="I140" t="s">
        <v>915</v>
      </c>
      <c r="J140" t="s">
        <v>980</v>
      </c>
      <c r="K140">
        <v>242.61</v>
      </c>
      <c r="L140">
        <v>0.44</v>
      </c>
      <c r="M140" t="s">
        <v>857</v>
      </c>
      <c r="N140" t="s">
        <v>858</v>
      </c>
      <c r="O140">
        <v>12</v>
      </c>
      <c r="P140">
        <v>16384</v>
      </c>
      <c r="Q140">
        <v>0</v>
      </c>
      <c r="R140">
        <v>0</v>
      </c>
      <c r="S140">
        <v>0</v>
      </c>
      <c r="T140" t="s">
        <v>21</v>
      </c>
      <c r="U140" t="s">
        <v>88</v>
      </c>
      <c r="V140" t="s">
        <v>21</v>
      </c>
      <c r="W140">
        <v>0</v>
      </c>
      <c r="X140">
        <v>0</v>
      </c>
      <c r="Y140">
        <v>0</v>
      </c>
      <c r="Z140">
        <v>0</v>
      </c>
      <c r="AA140">
        <v>1</v>
      </c>
      <c r="AB140" t="s">
        <v>1170</v>
      </c>
      <c r="AC140" t="s">
        <v>1171</v>
      </c>
      <c r="AD140">
        <v>0</v>
      </c>
      <c r="AE140">
        <v>0</v>
      </c>
      <c r="AF140" t="s">
        <v>861</v>
      </c>
    </row>
    <row r="141" spans="5:32" x14ac:dyDescent="0.35">
      <c r="E141" t="s">
        <v>599</v>
      </c>
      <c r="F141" t="s">
        <v>27</v>
      </c>
      <c r="G141" t="s">
        <v>15</v>
      </c>
      <c r="H141" t="s">
        <v>854</v>
      </c>
      <c r="I141" t="s">
        <v>915</v>
      </c>
      <c r="J141" t="s">
        <v>869</v>
      </c>
      <c r="K141">
        <v>30.33</v>
      </c>
      <c r="L141">
        <v>4.03</v>
      </c>
      <c r="M141" t="s">
        <v>857</v>
      </c>
      <c r="N141" t="s">
        <v>863</v>
      </c>
      <c r="O141">
        <v>2</v>
      </c>
      <c r="P141">
        <v>4096</v>
      </c>
      <c r="Q141">
        <v>0</v>
      </c>
      <c r="R141">
        <v>0</v>
      </c>
      <c r="S141">
        <v>50</v>
      </c>
      <c r="T141" t="s">
        <v>88</v>
      </c>
      <c r="U141" t="s">
        <v>21</v>
      </c>
      <c r="V141" t="s">
        <v>21</v>
      </c>
      <c r="W141">
        <v>0</v>
      </c>
      <c r="X141">
        <v>0</v>
      </c>
      <c r="Y141">
        <v>0</v>
      </c>
      <c r="Z141">
        <v>0</v>
      </c>
      <c r="AA141">
        <v>1</v>
      </c>
      <c r="AB141" t="s">
        <v>1212</v>
      </c>
      <c r="AC141" t="s">
        <v>1213</v>
      </c>
      <c r="AD141">
        <v>0</v>
      </c>
      <c r="AE141">
        <v>0</v>
      </c>
      <c r="AF141" t="s">
        <v>861</v>
      </c>
    </row>
    <row r="142" spans="5:32" x14ac:dyDescent="0.35">
      <c r="E142" t="s">
        <v>85</v>
      </c>
      <c r="F142" t="s">
        <v>27</v>
      </c>
      <c r="G142" t="s">
        <v>15</v>
      </c>
      <c r="H142" t="s">
        <v>854</v>
      </c>
      <c r="I142" t="s">
        <v>915</v>
      </c>
      <c r="J142" t="s">
        <v>921</v>
      </c>
      <c r="K142">
        <v>68.33</v>
      </c>
      <c r="L142">
        <v>0.44</v>
      </c>
      <c r="M142" t="s">
        <v>866</v>
      </c>
      <c r="N142" t="s">
        <v>858</v>
      </c>
      <c r="O142">
        <v>4</v>
      </c>
      <c r="P142">
        <v>12288</v>
      </c>
      <c r="Q142">
        <v>0</v>
      </c>
      <c r="R142">
        <v>0</v>
      </c>
      <c r="S142">
        <v>0</v>
      </c>
      <c r="T142" t="s">
        <v>21</v>
      </c>
      <c r="U142" t="s">
        <v>88</v>
      </c>
      <c r="V142" t="s">
        <v>21</v>
      </c>
      <c r="W142">
        <v>0</v>
      </c>
      <c r="X142">
        <v>0</v>
      </c>
      <c r="Y142">
        <v>0</v>
      </c>
      <c r="Z142">
        <v>0</v>
      </c>
      <c r="AA142">
        <v>1</v>
      </c>
      <c r="AB142" t="s">
        <v>897</v>
      </c>
      <c r="AC142" t="s">
        <v>898</v>
      </c>
      <c r="AD142">
        <v>0</v>
      </c>
      <c r="AE142">
        <v>0</v>
      </c>
      <c r="AF142" t="s">
        <v>861</v>
      </c>
    </row>
    <row r="143" spans="5:32" x14ac:dyDescent="0.35">
      <c r="E143" t="s">
        <v>604</v>
      </c>
      <c r="F143" t="s">
        <v>27</v>
      </c>
      <c r="G143" t="s">
        <v>15</v>
      </c>
      <c r="H143" t="s">
        <v>854</v>
      </c>
      <c r="I143" t="s">
        <v>915</v>
      </c>
      <c r="J143" t="s">
        <v>921</v>
      </c>
      <c r="K143">
        <v>68.33</v>
      </c>
      <c r="L143">
        <v>1.31</v>
      </c>
      <c r="M143" t="s">
        <v>866</v>
      </c>
      <c r="N143" t="s">
        <v>858</v>
      </c>
      <c r="O143">
        <v>4</v>
      </c>
      <c r="P143">
        <v>16384</v>
      </c>
      <c r="Q143">
        <v>0</v>
      </c>
      <c r="R143">
        <v>0</v>
      </c>
      <c r="S143">
        <v>0</v>
      </c>
      <c r="T143" t="s">
        <v>21</v>
      </c>
      <c r="U143" t="s">
        <v>89</v>
      </c>
      <c r="V143" t="s">
        <v>21</v>
      </c>
      <c r="W143">
        <v>0</v>
      </c>
      <c r="X143">
        <v>0</v>
      </c>
      <c r="Y143">
        <v>0</v>
      </c>
      <c r="Z143">
        <v>0</v>
      </c>
      <c r="AA143">
        <v>1</v>
      </c>
      <c r="AB143" t="s">
        <v>1215</v>
      </c>
      <c r="AC143" t="s">
        <v>1216</v>
      </c>
      <c r="AD143">
        <v>0</v>
      </c>
      <c r="AE143">
        <v>0</v>
      </c>
      <c r="AF143" t="s">
        <v>861</v>
      </c>
    </row>
    <row r="144" spans="5:32" x14ac:dyDescent="0.35">
      <c r="E144" t="s">
        <v>563</v>
      </c>
      <c r="F144" t="s">
        <v>27</v>
      </c>
      <c r="G144" t="s">
        <v>15</v>
      </c>
      <c r="H144" t="s">
        <v>854</v>
      </c>
      <c r="I144" t="s">
        <v>915</v>
      </c>
      <c r="J144" t="s">
        <v>869</v>
      </c>
      <c r="K144">
        <v>30.33</v>
      </c>
      <c r="L144">
        <v>0.88</v>
      </c>
      <c r="M144" t="s">
        <v>857</v>
      </c>
      <c r="N144" t="s">
        <v>858</v>
      </c>
      <c r="O144">
        <v>2</v>
      </c>
      <c r="P144">
        <v>4096</v>
      </c>
      <c r="Q144">
        <v>0</v>
      </c>
      <c r="R144">
        <v>0</v>
      </c>
      <c r="S144">
        <v>0</v>
      </c>
      <c r="T144" t="s">
        <v>21</v>
      </c>
      <c r="U144" t="s">
        <v>343</v>
      </c>
      <c r="V144" t="s">
        <v>21</v>
      </c>
      <c r="W144">
        <v>0</v>
      </c>
      <c r="X144">
        <v>0</v>
      </c>
      <c r="Y144">
        <v>0</v>
      </c>
      <c r="Z144">
        <v>0</v>
      </c>
      <c r="AA144">
        <v>1</v>
      </c>
      <c r="AB144" t="s">
        <v>1182</v>
      </c>
      <c r="AC144" t="s">
        <v>1183</v>
      </c>
      <c r="AD144">
        <v>0</v>
      </c>
      <c r="AE144">
        <v>0</v>
      </c>
      <c r="AF144" t="s">
        <v>861</v>
      </c>
    </row>
    <row r="145" spans="5:32" x14ac:dyDescent="0.35">
      <c r="E145" t="s">
        <v>90</v>
      </c>
      <c r="F145" t="s">
        <v>27</v>
      </c>
      <c r="G145" t="s">
        <v>15</v>
      </c>
      <c r="H145" t="s">
        <v>854</v>
      </c>
      <c r="I145" t="s">
        <v>915</v>
      </c>
      <c r="J145" t="s">
        <v>980</v>
      </c>
      <c r="K145">
        <v>242.61</v>
      </c>
      <c r="L145">
        <v>0.44</v>
      </c>
      <c r="M145" t="s">
        <v>857</v>
      </c>
      <c r="N145" t="s">
        <v>858</v>
      </c>
      <c r="O145">
        <v>16</v>
      </c>
      <c r="P145">
        <v>16384</v>
      </c>
      <c r="Q145">
        <v>0</v>
      </c>
      <c r="R145">
        <v>0</v>
      </c>
      <c r="S145">
        <v>0</v>
      </c>
      <c r="T145" t="s">
        <v>21</v>
      </c>
      <c r="U145" t="s">
        <v>88</v>
      </c>
      <c r="V145" t="s">
        <v>21</v>
      </c>
      <c r="W145">
        <v>0</v>
      </c>
      <c r="X145">
        <v>0</v>
      </c>
      <c r="Y145">
        <v>0</v>
      </c>
      <c r="Z145">
        <v>0</v>
      </c>
      <c r="AA145">
        <v>1</v>
      </c>
      <c r="AB145" t="s">
        <v>899</v>
      </c>
      <c r="AC145" t="s">
        <v>900</v>
      </c>
      <c r="AD145">
        <v>0</v>
      </c>
      <c r="AE145">
        <v>0</v>
      </c>
      <c r="AF145" t="s">
        <v>861</v>
      </c>
    </row>
    <row r="146" spans="5:32" x14ac:dyDescent="0.35">
      <c r="E146" t="s">
        <v>482</v>
      </c>
      <c r="F146" t="s">
        <v>27</v>
      </c>
      <c r="G146" t="s">
        <v>15</v>
      </c>
      <c r="H146" t="s">
        <v>854</v>
      </c>
      <c r="I146" t="s">
        <v>915</v>
      </c>
      <c r="J146" t="s">
        <v>945</v>
      </c>
      <c r="K146">
        <v>121.31</v>
      </c>
      <c r="L146">
        <v>0.88</v>
      </c>
      <c r="M146" t="s">
        <v>866</v>
      </c>
      <c r="N146" t="s">
        <v>858</v>
      </c>
      <c r="O146">
        <v>8</v>
      </c>
      <c r="P146">
        <v>4096</v>
      </c>
      <c r="Q146">
        <v>0</v>
      </c>
      <c r="R146">
        <v>0</v>
      </c>
      <c r="S146">
        <v>0</v>
      </c>
      <c r="T146" t="s">
        <v>21</v>
      </c>
      <c r="U146" t="s">
        <v>343</v>
      </c>
      <c r="V146" t="s">
        <v>21</v>
      </c>
      <c r="W146">
        <v>0</v>
      </c>
      <c r="X146">
        <v>0</v>
      </c>
      <c r="Y146">
        <v>0</v>
      </c>
      <c r="Z146">
        <v>0</v>
      </c>
      <c r="AA146">
        <v>2</v>
      </c>
      <c r="AB146" t="s">
        <v>1128</v>
      </c>
      <c r="AC146" t="s">
        <v>1129</v>
      </c>
      <c r="AD146">
        <v>0</v>
      </c>
      <c r="AE146">
        <v>0</v>
      </c>
      <c r="AF146" t="s">
        <v>861</v>
      </c>
    </row>
    <row r="147" spans="5:32" x14ac:dyDescent="0.35">
      <c r="E147" t="s">
        <v>601</v>
      </c>
      <c r="F147" t="s">
        <v>27</v>
      </c>
      <c r="G147" t="s">
        <v>890</v>
      </c>
      <c r="H147" t="s">
        <v>914</v>
      </c>
      <c r="I147" t="s">
        <v>915</v>
      </c>
      <c r="J147" t="s">
        <v>869</v>
      </c>
      <c r="K147">
        <v>30.33</v>
      </c>
      <c r="L147">
        <v>0.44</v>
      </c>
      <c r="M147" t="s">
        <v>27</v>
      </c>
      <c r="N147" t="s">
        <v>858</v>
      </c>
      <c r="O147">
        <v>1</v>
      </c>
      <c r="P147">
        <v>4096</v>
      </c>
      <c r="Q147">
        <v>0</v>
      </c>
      <c r="R147">
        <v>0</v>
      </c>
      <c r="S147">
        <v>0</v>
      </c>
      <c r="T147" t="s">
        <v>21</v>
      </c>
      <c r="U147" t="s">
        <v>88</v>
      </c>
      <c r="V147" t="s">
        <v>21</v>
      </c>
      <c r="W147">
        <v>0</v>
      </c>
      <c r="X147">
        <v>0</v>
      </c>
      <c r="Y147">
        <v>0</v>
      </c>
      <c r="Z147">
        <v>0</v>
      </c>
      <c r="AA147">
        <v>1</v>
      </c>
      <c r="AB147" t="s">
        <v>916</v>
      </c>
      <c r="AC147" t="s">
        <v>1214</v>
      </c>
      <c r="AD147">
        <v>0</v>
      </c>
      <c r="AE147">
        <v>0</v>
      </c>
      <c r="AF147" t="s">
        <v>861</v>
      </c>
    </row>
    <row r="148" spans="5:32" x14ac:dyDescent="0.35">
      <c r="E148" t="s">
        <v>573</v>
      </c>
      <c r="F148" t="s">
        <v>27</v>
      </c>
      <c r="G148" t="s">
        <v>15</v>
      </c>
      <c r="H148" t="s">
        <v>854</v>
      </c>
      <c r="I148" t="s">
        <v>915</v>
      </c>
      <c r="J148" t="s">
        <v>877</v>
      </c>
      <c r="K148">
        <v>34.14</v>
      </c>
      <c r="L148">
        <v>1.31</v>
      </c>
      <c r="M148" t="s">
        <v>857</v>
      </c>
      <c r="N148" t="s">
        <v>858</v>
      </c>
      <c r="O148">
        <v>2</v>
      </c>
      <c r="P148">
        <v>8192</v>
      </c>
      <c r="Q148">
        <v>0</v>
      </c>
      <c r="R148">
        <v>0</v>
      </c>
      <c r="S148">
        <v>0</v>
      </c>
      <c r="T148" t="s">
        <v>21</v>
      </c>
      <c r="U148" t="s">
        <v>89</v>
      </c>
      <c r="V148" t="s">
        <v>21</v>
      </c>
      <c r="W148">
        <v>0</v>
      </c>
      <c r="X148">
        <v>0</v>
      </c>
      <c r="Y148">
        <v>0</v>
      </c>
      <c r="Z148">
        <v>0</v>
      </c>
      <c r="AA148">
        <v>1</v>
      </c>
      <c r="AB148" t="s">
        <v>1193</v>
      </c>
      <c r="AC148" t="s">
        <v>1194</v>
      </c>
      <c r="AD148">
        <v>0</v>
      </c>
      <c r="AE148">
        <v>0</v>
      </c>
      <c r="AF148" t="s">
        <v>861</v>
      </c>
    </row>
    <row r="149" spans="5:32" x14ac:dyDescent="0.35">
      <c r="E149" t="s">
        <v>560</v>
      </c>
      <c r="F149" t="s">
        <v>27</v>
      </c>
      <c r="G149" t="s">
        <v>15</v>
      </c>
      <c r="H149" t="s">
        <v>854</v>
      </c>
      <c r="I149" t="s">
        <v>915</v>
      </c>
      <c r="J149" t="s">
        <v>901</v>
      </c>
      <c r="K149">
        <v>60.64</v>
      </c>
      <c r="L149">
        <v>0.88</v>
      </c>
      <c r="M149" t="s">
        <v>906</v>
      </c>
      <c r="N149" t="s">
        <v>858</v>
      </c>
      <c r="O149">
        <v>4</v>
      </c>
      <c r="P149">
        <v>4096</v>
      </c>
      <c r="Q149">
        <v>0</v>
      </c>
      <c r="R149">
        <v>0</v>
      </c>
      <c r="S149">
        <v>0</v>
      </c>
      <c r="T149" t="s">
        <v>21</v>
      </c>
      <c r="U149" t="s">
        <v>343</v>
      </c>
      <c r="V149" t="s">
        <v>21</v>
      </c>
      <c r="W149">
        <v>0</v>
      </c>
      <c r="X149">
        <v>0</v>
      </c>
      <c r="Y149">
        <v>0</v>
      </c>
      <c r="Z149">
        <v>0</v>
      </c>
      <c r="AA149">
        <v>1</v>
      </c>
      <c r="AB149" t="s">
        <v>1180</v>
      </c>
      <c r="AC149" t="s">
        <v>1181</v>
      </c>
      <c r="AD149">
        <v>0</v>
      </c>
      <c r="AE149">
        <v>0</v>
      </c>
      <c r="AF149" t="s">
        <v>861</v>
      </c>
    </row>
    <row r="150" spans="5:32" x14ac:dyDescent="0.35">
      <c r="E150" t="s">
        <v>586</v>
      </c>
      <c r="F150" t="s">
        <v>27</v>
      </c>
      <c r="G150" t="s">
        <v>890</v>
      </c>
      <c r="H150" t="s">
        <v>914</v>
      </c>
      <c r="I150" t="s">
        <v>915</v>
      </c>
      <c r="J150" t="s">
        <v>869</v>
      </c>
      <c r="K150">
        <v>30.33</v>
      </c>
      <c r="L150">
        <v>7.89</v>
      </c>
      <c r="M150" t="s">
        <v>27</v>
      </c>
      <c r="N150" t="s">
        <v>863</v>
      </c>
      <c r="O150">
        <v>2</v>
      </c>
      <c r="P150">
        <v>4096</v>
      </c>
      <c r="Q150">
        <v>0</v>
      </c>
      <c r="R150">
        <v>0</v>
      </c>
      <c r="S150">
        <v>80</v>
      </c>
      <c r="T150" t="s">
        <v>88</v>
      </c>
      <c r="U150" t="s">
        <v>21</v>
      </c>
      <c r="V150" t="s">
        <v>21</v>
      </c>
      <c r="W150">
        <v>0</v>
      </c>
      <c r="X150">
        <v>0</v>
      </c>
      <c r="Y150">
        <v>0</v>
      </c>
      <c r="Z150">
        <v>0</v>
      </c>
      <c r="AA150">
        <v>1</v>
      </c>
      <c r="AB150" t="s">
        <v>916</v>
      </c>
      <c r="AC150" t="s">
        <v>1205</v>
      </c>
      <c r="AD150">
        <v>0</v>
      </c>
      <c r="AE150">
        <v>0</v>
      </c>
      <c r="AF150" t="s">
        <v>861</v>
      </c>
    </row>
    <row r="151" spans="5:32" x14ac:dyDescent="0.35">
      <c r="E151" t="s">
        <v>582</v>
      </c>
      <c r="F151" t="s">
        <v>27</v>
      </c>
      <c r="G151" t="s">
        <v>15</v>
      </c>
      <c r="H151" t="s">
        <v>854</v>
      </c>
      <c r="I151" t="s">
        <v>915</v>
      </c>
      <c r="J151" t="s">
        <v>980</v>
      </c>
      <c r="K151">
        <v>242.61</v>
      </c>
      <c r="L151">
        <v>0.44</v>
      </c>
      <c r="M151" t="s">
        <v>906</v>
      </c>
      <c r="N151" t="s">
        <v>858</v>
      </c>
      <c r="O151">
        <v>12</v>
      </c>
      <c r="P151">
        <v>25600</v>
      </c>
      <c r="Q151">
        <v>0</v>
      </c>
      <c r="R151">
        <v>0</v>
      </c>
      <c r="S151">
        <v>0</v>
      </c>
      <c r="T151" t="s">
        <v>21</v>
      </c>
      <c r="U151" t="s">
        <v>88</v>
      </c>
      <c r="V151" t="s">
        <v>21</v>
      </c>
      <c r="W151">
        <v>0</v>
      </c>
      <c r="X151">
        <v>0</v>
      </c>
      <c r="Y151">
        <v>0</v>
      </c>
      <c r="Z151">
        <v>0</v>
      </c>
      <c r="AA151">
        <v>1</v>
      </c>
      <c r="AB151" t="s">
        <v>1198</v>
      </c>
      <c r="AC151" t="s">
        <v>1199</v>
      </c>
      <c r="AD151">
        <v>0</v>
      </c>
      <c r="AE151">
        <v>0</v>
      </c>
      <c r="AF151" t="s">
        <v>861</v>
      </c>
    </row>
    <row r="152" spans="5:32" x14ac:dyDescent="0.35">
      <c r="E152" t="s">
        <v>581</v>
      </c>
      <c r="F152" t="s">
        <v>27</v>
      </c>
      <c r="G152" t="s">
        <v>15</v>
      </c>
      <c r="H152" t="s">
        <v>854</v>
      </c>
      <c r="I152" t="s">
        <v>915</v>
      </c>
      <c r="J152" t="s">
        <v>869</v>
      </c>
      <c r="K152">
        <v>30.33</v>
      </c>
      <c r="L152">
        <v>0.44</v>
      </c>
      <c r="M152" t="s">
        <v>857</v>
      </c>
      <c r="N152" t="s">
        <v>858</v>
      </c>
      <c r="O152">
        <v>2</v>
      </c>
      <c r="P152">
        <v>4096</v>
      </c>
      <c r="Q152">
        <v>0</v>
      </c>
      <c r="R152">
        <v>0</v>
      </c>
      <c r="S152">
        <v>0</v>
      </c>
      <c r="T152" t="s">
        <v>21</v>
      </c>
      <c r="U152" t="s">
        <v>88</v>
      </c>
      <c r="V152" t="s">
        <v>21</v>
      </c>
      <c r="W152">
        <v>0</v>
      </c>
      <c r="X152">
        <v>0</v>
      </c>
      <c r="Y152">
        <v>0</v>
      </c>
      <c r="Z152">
        <v>0</v>
      </c>
      <c r="AA152">
        <v>1</v>
      </c>
      <c r="AB152" t="s">
        <v>1196</v>
      </c>
      <c r="AC152" t="s">
        <v>1197</v>
      </c>
      <c r="AD152">
        <v>0</v>
      </c>
      <c r="AE152">
        <v>0</v>
      </c>
      <c r="AF152" t="s">
        <v>861</v>
      </c>
    </row>
    <row r="153" spans="5:32" x14ac:dyDescent="0.35">
      <c r="E153" t="s">
        <v>94</v>
      </c>
      <c r="F153" t="s">
        <v>27</v>
      </c>
      <c r="G153" t="s">
        <v>15</v>
      </c>
      <c r="H153" t="s">
        <v>854</v>
      </c>
      <c r="I153" t="s">
        <v>915</v>
      </c>
      <c r="J153" t="s">
        <v>921</v>
      </c>
      <c r="K153">
        <v>68.33</v>
      </c>
      <c r="L153">
        <v>17.84</v>
      </c>
      <c r="M153" t="s">
        <v>874</v>
      </c>
      <c r="N153" t="s">
        <v>863</v>
      </c>
      <c r="O153">
        <v>4</v>
      </c>
      <c r="P153">
        <v>12288</v>
      </c>
      <c r="Q153">
        <v>0</v>
      </c>
      <c r="R153">
        <v>0</v>
      </c>
      <c r="S153">
        <v>175</v>
      </c>
      <c r="T153" t="s">
        <v>89</v>
      </c>
      <c r="U153" t="s">
        <v>21</v>
      </c>
      <c r="V153" t="s">
        <v>21</v>
      </c>
      <c r="W153">
        <v>0</v>
      </c>
      <c r="X153">
        <v>0</v>
      </c>
      <c r="Y153">
        <v>0</v>
      </c>
      <c r="Z153">
        <v>0</v>
      </c>
      <c r="AA153">
        <v>2</v>
      </c>
      <c r="AB153" t="s">
        <v>904</v>
      </c>
      <c r="AC153" t="s">
        <v>905</v>
      </c>
      <c r="AD153">
        <v>0</v>
      </c>
      <c r="AE153">
        <v>0</v>
      </c>
      <c r="AF153" t="s">
        <v>861</v>
      </c>
    </row>
    <row r="154" spans="5:32" x14ac:dyDescent="0.35">
      <c r="E154" t="s">
        <v>595</v>
      </c>
      <c r="F154" t="s">
        <v>27</v>
      </c>
      <c r="G154" t="s">
        <v>15</v>
      </c>
      <c r="H154" t="s">
        <v>854</v>
      </c>
      <c r="I154" t="s">
        <v>915</v>
      </c>
      <c r="J154" t="s">
        <v>918</v>
      </c>
      <c r="K154">
        <v>194.81</v>
      </c>
      <c r="L154">
        <v>1.75</v>
      </c>
      <c r="M154" t="s">
        <v>857</v>
      </c>
      <c r="N154" t="s">
        <v>858</v>
      </c>
      <c r="O154">
        <v>8</v>
      </c>
      <c r="P154">
        <v>49152</v>
      </c>
      <c r="Q154">
        <v>0</v>
      </c>
      <c r="R154">
        <v>0</v>
      </c>
      <c r="S154">
        <v>0</v>
      </c>
      <c r="T154" t="s">
        <v>21</v>
      </c>
      <c r="U154" t="s">
        <v>22</v>
      </c>
      <c r="V154" t="s">
        <v>21</v>
      </c>
      <c r="W154">
        <v>0</v>
      </c>
      <c r="X154">
        <v>0</v>
      </c>
      <c r="Y154">
        <v>0</v>
      </c>
      <c r="Z154">
        <v>0</v>
      </c>
      <c r="AA154">
        <v>1</v>
      </c>
      <c r="AB154" t="s">
        <v>1210</v>
      </c>
      <c r="AC154" t="s">
        <v>1211</v>
      </c>
      <c r="AD154">
        <v>0</v>
      </c>
      <c r="AE154">
        <v>0</v>
      </c>
      <c r="AF154" t="s">
        <v>861</v>
      </c>
    </row>
    <row r="155" spans="5:32" x14ac:dyDescent="0.35">
      <c r="E155" t="s">
        <v>609</v>
      </c>
      <c r="F155" t="s">
        <v>27</v>
      </c>
      <c r="G155" t="s">
        <v>15</v>
      </c>
      <c r="H155" t="s">
        <v>854</v>
      </c>
      <c r="I155" t="s">
        <v>915</v>
      </c>
      <c r="J155" t="s">
        <v>945</v>
      </c>
      <c r="K155">
        <v>121.31</v>
      </c>
      <c r="L155">
        <v>0.88</v>
      </c>
      <c r="M155" t="s">
        <v>906</v>
      </c>
      <c r="N155" t="s">
        <v>858</v>
      </c>
      <c r="O155">
        <v>8</v>
      </c>
      <c r="P155">
        <v>16384</v>
      </c>
      <c r="Q155">
        <v>0</v>
      </c>
      <c r="R155">
        <v>0</v>
      </c>
      <c r="S155">
        <v>0</v>
      </c>
      <c r="T155" t="s">
        <v>21</v>
      </c>
      <c r="U155" t="s">
        <v>343</v>
      </c>
      <c r="V155" t="s">
        <v>21</v>
      </c>
      <c r="W155">
        <v>0</v>
      </c>
      <c r="X155">
        <v>0</v>
      </c>
      <c r="Y155">
        <v>0</v>
      </c>
      <c r="Z155">
        <v>0</v>
      </c>
      <c r="AA155">
        <v>1</v>
      </c>
      <c r="AB155" t="s">
        <v>1218</v>
      </c>
      <c r="AC155" t="s">
        <v>1219</v>
      </c>
      <c r="AD155">
        <v>0</v>
      </c>
      <c r="AE155">
        <v>0</v>
      </c>
      <c r="AF155" t="s">
        <v>861</v>
      </c>
    </row>
    <row r="156" spans="5:32" x14ac:dyDescent="0.35">
      <c r="E156" t="s">
        <v>613</v>
      </c>
      <c r="F156" t="s">
        <v>27</v>
      </c>
      <c r="G156" t="s">
        <v>15</v>
      </c>
      <c r="H156" t="s">
        <v>854</v>
      </c>
      <c r="I156" t="s">
        <v>915</v>
      </c>
      <c r="J156" t="s">
        <v>921</v>
      </c>
      <c r="K156">
        <v>68.33</v>
      </c>
      <c r="L156">
        <v>0.44</v>
      </c>
      <c r="M156" t="s">
        <v>906</v>
      </c>
      <c r="N156" t="s">
        <v>858</v>
      </c>
      <c r="O156">
        <v>4</v>
      </c>
      <c r="P156">
        <v>12288</v>
      </c>
      <c r="Q156">
        <v>0</v>
      </c>
      <c r="R156">
        <v>0</v>
      </c>
      <c r="S156">
        <v>0</v>
      </c>
      <c r="T156" t="s">
        <v>21</v>
      </c>
      <c r="U156" t="s">
        <v>88</v>
      </c>
      <c r="V156" t="s">
        <v>21</v>
      </c>
      <c r="W156">
        <v>0</v>
      </c>
      <c r="X156">
        <v>0</v>
      </c>
      <c r="Y156">
        <v>0</v>
      </c>
      <c r="Z156">
        <v>0</v>
      </c>
      <c r="AA156">
        <v>1</v>
      </c>
      <c r="AB156" t="s">
        <v>1221</v>
      </c>
      <c r="AC156" t="s">
        <v>1222</v>
      </c>
      <c r="AD156">
        <v>0</v>
      </c>
      <c r="AE156">
        <v>0</v>
      </c>
      <c r="AF156" t="s">
        <v>861</v>
      </c>
    </row>
    <row r="157" spans="5:32" x14ac:dyDescent="0.35">
      <c r="E157" t="s">
        <v>373</v>
      </c>
      <c r="F157" t="s">
        <v>27</v>
      </c>
      <c r="G157" t="s">
        <v>15</v>
      </c>
      <c r="H157" t="s">
        <v>854</v>
      </c>
      <c r="I157" t="s">
        <v>915</v>
      </c>
      <c r="J157" t="s">
        <v>882</v>
      </c>
      <c r="K157">
        <v>136.63999999999999</v>
      </c>
      <c r="L157">
        <v>2.19</v>
      </c>
      <c r="M157" t="s">
        <v>866</v>
      </c>
      <c r="N157" t="s">
        <v>858</v>
      </c>
      <c r="O157">
        <v>8</v>
      </c>
      <c r="P157">
        <v>24576</v>
      </c>
      <c r="Q157">
        <v>0</v>
      </c>
      <c r="R157">
        <v>0</v>
      </c>
      <c r="S157">
        <v>0</v>
      </c>
      <c r="T157" t="s">
        <v>21</v>
      </c>
      <c r="U157" t="s">
        <v>381</v>
      </c>
      <c r="V157" t="s">
        <v>21</v>
      </c>
      <c r="W157">
        <v>0</v>
      </c>
      <c r="X157">
        <v>0</v>
      </c>
      <c r="Y157">
        <v>0</v>
      </c>
      <c r="Z157">
        <v>0</v>
      </c>
      <c r="AA157">
        <v>1</v>
      </c>
      <c r="AB157" t="s">
        <v>1053</v>
      </c>
      <c r="AC157" t="s">
        <v>1054</v>
      </c>
      <c r="AD157">
        <v>0</v>
      </c>
      <c r="AE157">
        <v>0</v>
      </c>
      <c r="AF157" t="s">
        <v>861</v>
      </c>
    </row>
    <row r="158" spans="5:32" x14ac:dyDescent="0.35">
      <c r="E158" t="s">
        <v>192</v>
      </c>
      <c r="F158" t="s">
        <v>27</v>
      </c>
      <c r="G158" t="s">
        <v>15</v>
      </c>
      <c r="H158" t="s">
        <v>854</v>
      </c>
      <c r="I158" t="s">
        <v>915</v>
      </c>
      <c r="J158" t="s">
        <v>980</v>
      </c>
      <c r="K158">
        <v>242.61</v>
      </c>
      <c r="L158">
        <v>0.88</v>
      </c>
      <c r="M158" t="s">
        <v>866</v>
      </c>
      <c r="N158" t="s">
        <v>858</v>
      </c>
      <c r="O158">
        <v>16</v>
      </c>
      <c r="P158">
        <v>28672</v>
      </c>
      <c r="Q158">
        <v>0</v>
      </c>
      <c r="R158">
        <v>0</v>
      </c>
      <c r="S158">
        <v>0</v>
      </c>
      <c r="T158" t="s">
        <v>21</v>
      </c>
      <c r="U158" t="s">
        <v>343</v>
      </c>
      <c r="V158" t="s">
        <v>21</v>
      </c>
      <c r="W158">
        <v>0</v>
      </c>
      <c r="X158">
        <v>0</v>
      </c>
      <c r="Y158">
        <v>0</v>
      </c>
      <c r="Z158">
        <v>0</v>
      </c>
      <c r="AA158">
        <v>1</v>
      </c>
      <c r="AB158" t="s">
        <v>964</v>
      </c>
      <c r="AC158" t="s">
        <v>965</v>
      </c>
      <c r="AD158">
        <v>0</v>
      </c>
      <c r="AE158">
        <v>0</v>
      </c>
      <c r="AF158" t="s">
        <v>861</v>
      </c>
    </row>
    <row r="159" spans="5:32" x14ac:dyDescent="0.35">
      <c r="E159" t="s">
        <v>188</v>
      </c>
      <c r="F159" t="s">
        <v>27</v>
      </c>
      <c r="G159" t="s">
        <v>15</v>
      </c>
      <c r="H159" t="s">
        <v>854</v>
      </c>
      <c r="I159" t="s">
        <v>915</v>
      </c>
      <c r="J159" t="s">
        <v>945</v>
      </c>
      <c r="K159">
        <v>121.31</v>
      </c>
      <c r="L159">
        <v>0.44</v>
      </c>
      <c r="M159" t="s">
        <v>906</v>
      </c>
      <c r="N159" t="s">
        <v>858</v>
      </c>
      <c r="O159">
        <v>8</v>
      </c>
      <c r="P159">
        <v>12288</v>
      </c>
      <c r="Q159">
        <v>0</v>
      </c>
      <c r="R159">
        <v>0</v>
      </c>
      <c r="S159">
        <v>0</v>
      </c>
      <c r="T159" t="s">
        <v>21</v>
      </c>
      <c r="U159" t="s">
        <v>88</v>
      </c>
      <c r="V159" t="s">
        <v>21</v>
      </c>
      <c r="W159">
        <v>0</v>
      </c>
      <c r="X159">
        <v>0</v>
      </c>
      <c r="Y159">
        <v>0</v>
      </c>
      <c r="Z159">
        <v>0</v>
      </c>
      <c r="AA159">
        <v>1</v>
      </c>
      <c r="AB159" t="s">
        <v>957</v>
      </c>
      <c r="AC159" t="s">
        <v>958</v>
      </c>
      <c r="AD159">
        <v>0</v>
      </c>
      <c r="AE159">
        <v>0</v>
      </c>
      <c r="AF159" t="s">
        <v>861</v>
      </c>
    </row>
    <row r="160" spans="5:32" x14ac:dyDescent="0.35">
      <c r="E160" t="s">
        <v>182</v>
      </c>
      <c r="F160" t="s">
        <v>27</v>
      </c>
      <c r="G160" t="s">
        <v>15</v>
      </c>
      <c r="H160" t="s">
        <v>854</v>
      </c>
      <c r="I160" t="s">
        <v>915</v>
      </c>
      <c r="J160" t="s">
        <v>945</v>
      </c>
      <c r="K160">
        <v>121.31</v>
      </c>
      <c r="L160">
        <v>0.88</v>
      </c>
      <c r="M160" t="s">
        <v>866</v>
      </c>
      <c r="N160" t="s">
        <v>858</v>
      </c>
      <c r="O160">
        <v>8</v>
      </c>
      <c r="P160">
        <v>16384</v>
      </c>
      <c r="Q160">
        <v>0</v>
      </c>
      <c r="R160">
        <v>0</v>
      </c>
      <c r="S160">
        <v>0</v>
      </c>
      <c r="T160" t="s">
        <v>21</v>
      </c>
      <c r="U160" t="s">
        <v>343</v>
      </c>
      <c r="V160" t="s">
        <v>21</v>
      </c>
      <c r="W160">
        <v>0</v>
      </c>
      <c r="X160">
        <v>0</v>
      </c>
      <c r="Y160">
        <v>0</v>
      </c>
      <c r="Z160">
        <v>0</v>
      </c>
      <c r="AA160">
        <v>1</v>
      </c>
      <c r="AB160" t="s">
        <v>952</v>
      </c>
      <c r="AC160" t="s">
        <v>953</v>
      </c>
      <c r="AD160">
        <v>0</v>
      </c>
      <c r="AE160">
        <v>0</v>
      </c>
      <c r="AF160" t="s">
        <v>861</v>
      </c>
    </row>
    <row r="161" spans="5:32" x14ac:dyDescent="0.35">
      <c r="E161" t="s">
        <v>247</v>
      </c>
      <c r="F161" t="s">
        <v>27</v>
      </c>
      <c r="G161" t="s">
        <v>15</v>
      </c>
      <c r="H161" t="s">
        <v>854</v>
      </c>
      <c r="I161" t="s">
        <v>915</v>
      </c>
      <c r="J161" t="s">
        <v>921</v>
      </c>
      <c r="K161">
        <v>68.33</v>
      </c>
      <c r="L161">
        <v>0.88</v>
      </c>
      <c r="M161" t="s">
        <v>857</v>
      </c>
      <c r="N161" t="s">
        <v>858</v>
      </c>
      <c r="O161">
        <v>4</v>
      </c>
      <c r="P161">
        <v>16384</v>
      </c>
      <c r="Q161">
        <v>0</v>
      </c>
      <c r="R161">
        <v>0</v>
      </c>
      <c r="S161">
        <v>0</v>
      </c>
      <c r="T161" t="s">
        <v>21</v>
      </c>
      <c r="U161" t="s">
        <v>343</v>
      </c>
      <c r="V161" t="s">
        <v>21</v>
      </c>
      <c r="W161">
        <v>0</v>
      </c>
      <c r="X161">
        <v>0</v>
      </c>
      <c r="Y161">
        <v>0</v>
      </c>
      <c r="Z161">
        <v>0</v>
      </c>
      <c r="AA161">
        <v>1</v>
      </c>
      <c r="AB161" t="s">
        <v>989</v>
      </c>
      <c r="AC161" t="s">
        <v>990</v>
      </c>
      <c r="AD161">
        <v>0</v>
      </c>
      <c r="AE161">
        <v>0</v>
      </c>
      <c r="AF161" t="s">
        <v>861</v>
      </c>
    </row>
    <row r="162" spans="5:32" x14ac:dyDescent="0.35">
      <c r="E162" t="s">
        <v>384</v>
      </c>
      <c r="F162" t="s">
        <v>27</v>
      </c>
      <c r="G162" t="s">
        <v>15</v>
      </c>
      <c r="H162" t="s">
        <v>854</v>
      </c>
      <c r="I162" t="s">
        <v>915</v>
      </c>
      <c r="J162" t="s">
        <v>980</v>
      </c>
      <c r="K162">
        <v>242.61</v>
      </c>
      <c r="L162">
        <v>0.44</v>
      </c>
      <c r="M162" t="s">
        <v>906</v>
      </c>
      <c r="N162" t="s">
        <v>858</v>
      </c>
      <c r="O162">
        <v>12</v>
      </c>
      <c r="P162">
        <v>25600</v>
      </c>
      <c r="Q162">
        <v>0</v>
      </c>
      <c r="R162">
        <v>0</v>
      </c>
      <c r="S162">
        <v>0</v>
      </c>
      <c r="T162" t="s">
        <v>21</v>
      </c>
      <c r="U162" t="s">
        <v>88</v>
      </c>
      <c r="V162" t="s">
        <v>21</v>
      </c>
      <c r="W162">
        <v>0</v>
      </c>
      <c r="X162">
        <v>0</v>
      </c>
      <c r="Y162">
        <v>0</v>
      </c>
      <c r="Z162">
        <v>0</v>
      </c>
      <c r="AA162">
        <v>1</v>
      </c>
      <c r="AB162" t="s">
        <v>1060</v>
      </c>
      <c r="AC162" t="s">
        <v>1061</v>
      </c>
      <c r="AD162">
        <v>0</v>
      </c>
      <c r="AE162">
        <v>0</v>
      </c>
      <c r="AF162" t="s">
        <v>861</v>
      </c>
    </row>
    <row r="163" spans="5:32" x14ac:dyDescent="0.35">
      <c r="E163" t="s">
        <v>198</v>
      </c>
      <c r="F163" t="s">
        <v>27</v>
      </c>
      <c r="G163" t="s">
        <v>15</v>
      </c>
      <c r="H163" t="s">
        <v>854</v>
      </c>
      <c r="I163" t="s">
        <v>915</v>
      </c>
      <c r="J163" t="s">
        <v>921</v>
      </c>
      <c r="K163">
        <v>68.33</v>
      </c>
      <c r="L163">
        <v>0.88</v>
      </c>
      <c r="M163" t="s">
        <v>866</v>
      </c>
      <c r="N163" t="s">
        <v>858</v>
      </c>
      <c r="O163">
        <v>4</v>
      </c>
      <c r="P163">
        <v>10240</v>
      </c>
      <c r="Q163">
        <v>0</v>
      </c>
      <c r="R163">
        <v>0</v>
      </c>
      <c r="S163">
        <v>0</v>
      </c>
      <c r="T163" t="s">
        <v>21</v>
      </c>
      <c r="U163" t="s">
        <v>343</v>
      </c>
      <c r="V163" t="s">
        <v>21</v>
      </c>
      <c r="W163">
        <v>0</v>
      </c>
      <c r="X163">
        <v>0</v>
      </c>
      <c r="Y163">
        <v>0</v>
      </c>
      <c r="Z163">
        <v>0</v>
      </c>
      <c r="AA163">
        <v>1</v>
      </c>
      <c r="AB163" t="s">
        <v>970</v>
      </c>
      <c r="AC163" t="s">
        <v>971</v>
      </c>
      <c r="AD163">
        <v>0</v>
      </c>
      <c r="AE163">
        <v>0</v>
      </c>
      <c r="AF163" t="s">
        <v>861</v>
      </c>
    </row>
    <row r="164" spans="5:32" x14ac:dyDescent="0.35">
      <c r="E164" t="s">
        <v>293</v>
      </c>
      <c r="F164" t="s">
        <v>27</v>
      </c>
      <c r="G164" t="s">
        <v>15</v>
      </c>
      <c r="H164" t="s">
        <v>854</v>
      </c>
      <c r="I164" t="s">
        <v>915</v>
      </c>
      <c r="J164" t="s">
        <v>1709</v>
      </c>
      <c r="K164">
        <v>778.89</v>
      </c>
      <c r="L164">
        <v>3.5</v>
      </c>
      <c r="M164" t="s">
        <v>906</v>
      </c>
      <c r="N164" t="s">
        <v>858</v>
      </c>
      <c r="O164">
        <v>16</v>
      </c>
      <c r="P164">
        <v>204800</v>
      </c>
      <c r="Q164">
        <v>0</v>
      </c>
      <c r="R164">
        <v>0</v>
      </c>
      <c r="S164">
        <v>0</v>
      </c>
      <c r="T164" t="s">
        <v>21</v>
      </c>
      <c r="U164" t="s">
        <v>1007</v>
      </c>
      <c r="V164" t="s">
        <v>21</v>
      </c>
      <c r="W164">
        <v>0</v>
      </c>
      <c r="X164">
        <v>0</v>
      </c>
      <c r="Y164">
        <v>0</v>
      </c>
      <c r="Z164">
        <v>0</v>
      </c>
      <c r="AA164">
        <v>1</v>
      </c>
      <c r="AB164" t="s">
        <v>1011</v>
      </c>
      <c r="AC164" t="s">
        <v>1012</v>
      </c>
      <c r="AD164">
        <v>0</v>
      </c>
      <c r="AE164">
        <v>0</v>
      </c>
      <c r="AF164" t="s">
        <v>861</v>
      </c>
    </row>
    <row r="165" spans="5:32" x14ac:dyDescent="0.35">
      <c r="E165" t="s">
        <v>275</v>
      </c>
      <c r="F165" t="s">
        <v>27</v>
      </c>
      <c r="G165" t="s">
        <v>15</v>
      </c>
      <c r="H165" t="s">
        <v>854</v>
      </c>
      <c r="I165" t="s">
        <v>915</v>
      </c>
      <c r="J165" t="s">
        <v>918</v>
      </c>
      <c r="K165">
        <v>194.81</v>
      </c>
      <c r="L165">
        <v>0.88</v>
      </c>
      <c r="M165" t="s">
        <v>906</v>
      </c>
      <c r="N165" t="s">
        <v>858</v>
      </c>
      <c r="O165">
        <v>6</v>
      </c>
      <c r="P165">
        <v>49152</v>
      </c>
      <c r="Q165">
        <v>0</v>
      </c>
      <c r="R165">
        <v>0</v>
      </c>
      <c r="S165">
        <v>0</v>
      </c>
      <c r="T165" t="s">
        <v>21</v>
      </c>
      <c r="U165" t="s">
        <v>343</v>
      </c>
      <c r="V165" t="s">
        <v>21</v>
      </c>
      <c r="W165">
        <v>0</v>
      </c>
      <c r="X165">
        <v>0</v>
      </c>
      <c r="Y165">
        <v>0</v>
      </c>
      <c r="Z165">
        <v>0</v>
      </c>
      <c r="AA165">
        <v>1</v>
      </c>
      <c r="AB165" t="s">
        <v>1003</v>
      </c>
      <c r="AC165" t="s">
        <v>1004</v>
      </c>
      <c r="AD165">
        <v>0</v>
      </c>
      <c r="AE165">
        <v>0</v>
      </c>
      <c r="AF165" t="s">
        <v>861</v>
      </c>
    </row>
    <row r="166" spans="5:32" x14ac:dyDescent="0.35">
      <c r="E166" t="s">
        <v>252</v>
      </c>
      <c r="F166" t="s">
        <v>27</v>
      </c>
      <c r="G166" t="s">
        <v>15</v>
      </c>
      <c r="H166" t="s">
        <v>854</v>
      </c>
      <c r="I166" t="s">
        <v>915</v>
      </c>
      <c r="J166" t="s">
        <v>980</v>
      </c>
      <c r="K166">
        <v>242.61</v>
      </c>
      <c r="L166">
        <v>0.88</v>
      </c>
      <c r="M166" t="s">
        <v>866</v>
      </c>
      <c r="N166" t="s">
        <v>858</v>
      </c>
      <c r="O166">
        <v>12</v>
      </c>
      <c r="P166">
        <v>25600</v>
      </c>
      <c r="Q166">
        <v>0</v>
      </c>
      <c r="R166">
        <v>0</v>
      </c>
      <c r="S166">
        <v>0</v>
      </c>
      <c r="T166" t="s">
        <v>21</v>
      </c>
      <c r="U166" t="s">
        <v>343</v>
      </c>
      <c r="V166" t="s">
        <v>21</v>
      </c>
      <c r="W166">
        <v>0</v>
      </c>
      <c r="X166">
        <v>0</v>
      </c>
      <c r="Y166">
        <v>0</v>
      </c>
      <c r="Z166">
        <v>0</v>
      </c>
      <c r="AA166">
        <v>1</v>
      </c>
      <c r="AB166" t="s">
        <v>995</v>
      </c>
      <c r="AC166" t="s">
        <v>996</v>
      </c>
      <c r="AD166">
        <v>0</v>
      </c>
      <c r="AE166">
        <v>0</v>
      </c>
      <c r="AF166" t="s">
        <v>861</v>
      </c>
    </row>
    <row r="167" spans="5:32" x14ac:dyDescent="0.35">
      <c r="E167" t="s">
        <v>107</v>
      </c>
      <c r="F167" t="s">
        <v>27</v>
      </c>
      <c r="G167" t="s">
        <v>15</v>
      </c>
      <c r="H167" t="s">
        <v>854</v>
      </c>
      <c r="I167" t="s">
        <v>915</v>
      </c>
      <c r="J167" t="s">
        <v>856</v>
      </c>
      <c r="K167">
        <v>48.64</v>
      </c>
      <c r="L167">
        <v>112.17</v>
      </c>
      <c r="M167" t="s">
        <v>911</v>
      </c>
      <c r="N167" t="s">
        <v>863</v>
      </c>
      <c r="O167">
        <v>2</v>
      </c>
      <c r="P167">
        <v>16384</v>
      </c>
      <c r="Q167">
        <v>0</v>
      </c>
      <c r="R167">
        <v>0</v>
      </c>
      <c r="S167">
        <v>2168</v>
      </c>
      <c r="T167" t="s">
        <v>343</v>
      </c>
      <c r="U167" t="s">
        <v>21</v>
      </c>
      <c r="V167" t="s">
        <v>21</v>
      </c>
      <c r="W167">
        <v>0</v>
      </c>
      <c r="X167">
        <v>0</v>
      </c>
      <c r="Y167">
        <v>0</v>
      </c>
      <c r="Z167">
        <v>0</v>
      </c>
      <c r="AA167">
        <v>1</v>
      </c>
      <c r="AB167" t="s">
        <v>912</v>
      </c>
      <c r="AC167" t="s">
        <v>913</v>
      </c>
      <c r="AD167">
        <v>0</v>
      </c>
      <c r="AE167">
        <v>0</v>
      </c>
      <c r="AF167" t="s">
        <v>861</v>
      </c>
    </row>
    <row r="168" spans="5:32" x14ac:dyDescent="0.35">
      <c r="E168" t="s">
        <v>312</v>
      </c>
      <c r="F168" t="s">
        <v>27</v>
      </c>
      <c r="G168" t="s">
        <v>15</v>
      </c>
      <c r="H168" t="s">
        <v>854</v>
      </c>
      <c r="I168" t="s">
        <v>915</v>
      </c>
      <c r="J168" t="s">
        <v>945</v>
      </c>
      <c r="K168">
        <v>121.31</v>
      </c>
      <c r="L168">
        <v>0.88</v>
      </c>
      <c r="M168" t="s">
        <v>857</v>
      </c>
      <c r="N168" t="s">
        <v>858</v>
      </c>
      <c r="O168">
        <v>6</v>
      </c>
      <c r="P168">
        <v>10240</v>
      </c>
      <c r="Q168">
        <v>0</v>
      </c>
      <c r="R168">
        <v>0</v>
      </c>
      <c r="S168">
        <v>0</v>
      </c>
      <c r="T168" t="s">
        <v>21</v>
      </c>
      <c r="U168" t="s">
        <v>343</v>
      </c>
      <c r="V168" t="s">
        <v>21</v>
      </c>
      <c r="W168">
        <v>0</v>
      </c>
      <c r="X168">
        <v>0</v>
      </c>
      <c r="Y168">
        <v>0</v>
      </c>
      <c r="Z168">
        <v>0</v>
      </c>
      <c r="AA168">
        <v>1</v>
      </c>
      <c r="AB168" t="s">
        <v>1016</v>
      </c>
      <c r="AC168" t="s">
        <v>1017</v>
      </c>
      <c r="AD168">
        <v>0</v>
      </c>
      <c r="AE168">
        <v>0</v>
      </c>
      <c r="AF168" t="s">
        <v>861</v>
      </c>
    </row>
    <row r="169" spans="5:32" x14ac:dyDescent="0.35">
      <c r="E169" t="s">
        <v>568</v>
      </c>
      <c r="F169" t="s">
        <v>27</v>
      </c>
      <c r="G169" t="s">
        <v>15</v>
      </c>
      <c r="H169" t="s">
        <v>854</v>
      </c>
      <c r="I169" t="s">
        <v>915</v>
      </c>
      <c r="J169" t="s">
        <v>901</v>
      </c>
      <c r="K169">
        <v>60.64</v>
      </c>
      <c r="L169">
        <v>0.88</v>
      </c>
      <c r="M169" t="s">
        <v>866</v>
      </c>
      <c r="N169" t="s">
        <v>858</v>
      </c>
      <c r="O169">
        <v>4</v>
      </c>
      <c r="P169">
        <v>6144</v>
      </c>
      <c r="Q169">
        <v>0</v>
      </c>
      <c r="R169">
        <v>0</v>
      </c>
      <c r="S169">
        <v>0</v>
      </c>
      <c r="T169" t="s">
        <v>21</v>
      </c>
      <c r="U169" t="s">
        <v>343</v>
      </c>
      <c r="V169" t="s">
        <v>21</v>
      </c>
      <c r="W169">
        <v>0</v>
      </c>
      <c r="X169">
        <v>0</v>
      </c>
      <c r="Y169">
        <v>0</v>
      </c>
      <c r="Z169">
        <v>0</v>
      </c>
      <c r="AA169">
        <v>1</v>
      </c>
      <c r="AB169" t="s">
        <v>1188</v>
      </c>
      <c r="AC169" t="s">
        <v>1189</v>
      </c>
      <c r="AD169">
        <v>0</v>
      </c>
      <c r="AE169">
        <v>0</v>
      </c>
      <c r="AF169" t="s">
        <v>861</v>
      </c>
    </row>
    <row r="170" spans="5:32" x14ac:dyDescent="0.35">
      <c r="E170" t="s">
        <v>91</v>
      </c>
      <c r="F170" t="s">
        <v>27</v>
      </c>
      <c r="G170" t="s">
        <v>15</v>
      </c>
      <c r="H170" t="s">
        <v>854</v>
      </c>
      <c r="I170" t="s">
        <v>915</v>
      </c>
      <c r="J170" t="s">
        <v>901</v>
      </c>
      <c r="K170">
        <v>60.64</v>
      </c>
      <c r="L170">
        <v>15.18</v>
      </c>
      <c r="M170" t="s">
        <v>866</v>
      </c>
      <c r="N170" t="s">
        <v>858</v>
      </c>
      <c r="O170">
        <v>4</v>
      </c>
      <c r="P170">
        <v>8096</v>
      </c>
      <c r="Q170">
        <v>0</v>
      </c>
      <c r="R170">
        <v>0</v>
      </c>
      <c r="S170">
        <v>200</v>
      </c>
      <c r="T170" t="s">
        <v>88</v>
      </c>
      <c r="U170" t="s">
        <v>21</v>
      </c>
      <c r="V170" t="s">
        <v>21</v>
      </c>
      <c r="W170">
        <v>0</v>
      </c>
      <c r="X170">
        <v>0</v>
      </c>
      <c r="Y170">
        <v>0</v>
      </c>
      <c r="Z170">
        <v>0</v>
      </c>
      <c r="AA170">
        <v>1</v>
      </c>
      <c r="AB170" t="s">
        <v>902</v>
      </c>
      <c r="AC170" t="s">
        <v>903</v>
      </c>
      <c r="AD170">
        <v>0</v>
      </c>
      <c r="AE170">
        <v>0</v>
      </c>
      <c r="AF170" t="s">
        <v>861</v>
      </c>
    </row>
    <row r="171" spans="5:32" x14ac:dyDescent="0.35">
      <c r="E171" t="s">
        <v>540</v>
      </c>
      <c r="F171" t="s">
        <v>27</v>
      </c>
      <c r="G171" t="s">
        <v>15</v>
      </c>
      <c r="H171" t="s">
        <v>854</v>
      </c>
      <c r="I171" t="s">
        <v>915</v>
      </c>
      <c r="J171" t="s">
        <v>945</v>
      </c>
      <c r="K171">
        <v>121.31</v>
      </c>
      <c r="L171">
        <v>0.88</v>
      </c>
      <c r="M171" t="s">
        <v>857</v>
      </c>
      <c r="N171" t="s">
        <v>858</v>
      </c>
      <c r="O171">
        <v>8</v>
      </c>
      <c r="P171">
        <v>8124</v>
      </c>
      <c r="Q171">
        <v>0</v>
      </c>
      <c r="R171">
        <v>0</v>
      </c>
      <c r="S171">
        <v>0</v>
      </c>
      <c r="T171" t="s">
        <v>21</v>
      </c>
      <c r="U171" t="s">
        <v>343</v>
      </c>
      <c r="V171" t="s">
        <v>21</v>
      </c>
      <c r="W171">
        <v>0</v>
      </c>
      <c r="X171">
        <v>0</v>
      </c>
      <c r="Y171">
        <v>0</v>
      </c>
      <c r="Z171">
        <v>0</v>
      </c>
      <c r="AA171">
        <v>1</v>
      </c>
      <c r="AB171" t="s">
        <v>1168</v>
      </c>
      <c r="AC171" t="s">
        <v>1169</v>
      </c>
      <c r="AD171">
        <v>0</v>
      </c>
      <c r="AE171">
        <v>0</v>
      </c>
      <c r="AF171" t="s">
        <v>861</v>
      </c>
    </row>
    <row r="172" spans="5:32" x14ac:dyDescent="0.35">
      <c r="E172" t="s">
        <v>546</v>
      </c>
      <c r="F172" t="s">
        <v>27</v>
      </c>
      <c r="G172" t="s">
        <v>15</v>
      </c>
      <c r="H172" t="s">
        <v>854</v>
      </c>
      <c r="I172" t="s">
        <v>915</v>
      </c>
      <c r="J172" t="s">
        <v>1710</v>
      </c>
      <c r="K172">
        <v>1474.17</v>
      </c>
      <c r="L172">
        <v>3.07</v>
      </c>
      <c r="M172" t="s">
        <v>866</v>
      </c>
      <c r="N172" t="s">
        <v>858</v>
      </c>
      <c r="O172">
        <v>30</v>
      </c>
      <c r="P172">
        <v>327680</v>
      </c>
      <c r="Q172">
        <v>0</v>
      </c>
      <c r="R172">
        <v>0</v>
      </c>
      <c r="S172">
        <v>0</v>
      </c>
      <c r="T172" t="s">
        <v>21</v>
      </c>
      <c r="U172" t="s">
        <v>68</v>
      </c>
      <c r="V172" t="s">
        <v>21</v>
      </c>
      <c r="W172">
        <v>0</v>
      </c>
      <c r="X172">
        <v>0</v>
      </c>
      <c r="Y172">
        <v>0</v>
      </c>
      <c r="Z172">
        <v>0</v>
      </c>
      <c r="AA172">
        <v>2</v>
      </c>
      <c r="AB172" t="s">
        <v>1175</v>
      </c>
      <c r="AC172" t="s">
        <v>1176</v>
      </c>
      <c r="AD172">
        <v>0</v>
      </c>
      <c r="AE172">
        <v>0</v>
      </c>
      <c r="AF172" t="s">
        <v>861</v>
      </c>
    </row>
    <row r="173" spans="5:32" x14ac:dyDescent="0.35">
      <c r="E173" t="s">
        <v>567</v>
      </c>
      <c r="F173" t="s">
        <v>27</v>
      </c>
      <c r="G173" t="s">
        <v>15</v>
      </c>
      <c r="H173" t="s">
        <v>854</v>
      </c>
      <c r="I173" t="s">
        <v>915</v>
      </c>
      <c r="J173" t="s">
        <v>945</v>
      </c>
      <c r="K173">
        <v>121.31</v>
      </c>
      <c r="L173">
        <v>0.44</v>
      </c>
      <c r="M173" t="s">
        <v>857</v>
      </c>
      <c r="N173" t="s">
        <v>858</v>
      </c>
      <c r="O173">
        <v>8</v>
      </c>
      <c r="P173">
        <v>12288</v>
      </c>
      <c r="Q173">
        <v>0</v>
      </c>
      <c r="R173">
        <v>0</v>
      </c>
      <c r="S173">
        <v>0</v>
      </c>
      <c r="T173" t="s">
        <v>21</v>
      </c>
      <c r="U173" t="s">
        <v>88</v>
      </c>
      <c r="V173" t="s">
        <v>21</v>
      </c>
      <c r="W173">
        <v>0</v>
      </c>
      <c r="X173">
        <v>0</v>
      </c>
      <c r="Y173">
        <v>0</v>
      </c>
      <c r="Z173">
        <v>0</v>
      </c>
      <c r="AA173">
        <v>1</v>
      </c>
      <c r="AB173" t="s">
        <v>1186</v>
      </c>
      <c r="AC173" t="s">
        <v>1187</v>
      </c>
      <c r="AD173">
        <v>0</v>
      </c>
      <c r="AE173">
        <v>0</v>
      </c>
      <c r="AF173" t="s">
        <v>861</v>
      </c>
    </row>
    <row r="174" spans="5:32" x14ac:dyDescent="0.35">
      <c r="E174" t="s">
        <v>104</v>
      </c>
      <c r="F174" t="s">
        <v>27</v>
      </c>
      <c r="G174" t="s">
        <v>15</v>
      </c>
      <c r="H174" t="s">
        <v>854</v>
      </c>
      <c r="I174" t="s">
        <v>915</v>
      </c>
      <c r="J174" t="s">
        <v>901</v>
      </c>
      <c r="K174">
        <v>60.64</v>
      </c>
      <c r="L174">
        <v>7.89</v>
      </c>
      <c r="M174" t="s">
        <v>857</v>
      </c>
      <c r="N174" t="s">
        <v>863</v>
      </c>
      <c r="O174">
        <v>4</v>
      </c>
      <c r="P174">
        <v>8192</v>
      </c>
      <c r="Q174">
        <v>0</v>
      </c>
      <c r="R174">
        <v>0</v>
      </c>
      <c r="S174">
        <v>100</v>
      </c>
      <c r="T174" t="s">
        <v>88</v>
      </c>
      <c r="U174" t="s">
        <v>21</v>
      </c>
      <c r="V174" t="s">
        <v>21</v>
      </c>
      <c r="W174">
        <v>0</v>
      </c>
      <c r="X174">
        <v>0</v>
      </c>
      <c r="Y174">
        <v>0</v>
      </c>
      <c r="Z174">
        <v>0</v>
      </c>
      <c r="AA174">
        <v>1</v>
      </c>
      <c r="AB174" t="s">
        <v>909</v>
      </c>
      <c r="AC174" t="s">
        <v>910</v>
      </c>
      <c r="AD174">
        <v>0</v>
      </c>
      <c r="AE174">
        <v>0</v>
      </c>
      <c r="AF174" t="s">
        <v>861</v>
      </c>
    </row>
    <row r="175" spans="5:32" x14ac:dyDescent="0.35">
      <c r="E175" t="s">
        <v>533</v>
      </c>
      <c r="F175" t="s">
        <v>27</v>
      </c>
      <c r="G175" t="s">
        <v>890</v>
      </c>
      <c r="H175" t="s">
        <v>914</v>
      </c>
      <c r="I175" t="s">
        <v>915</v>
      </c>
      <c r="J175" t="s">
        <v>877</v>
      </c>
      <c r="K175">
        <v>34.14</v>
      </c>
      <c r="L175">
        <v>7.89</v>
      </c>
      <c r="M175" t="s">
        <v>27</v>
      </c>
      <c r="N175" t="s">
        <v>858</v>
      </c>
      <c r="O175">
        <v>2</v>
      </c>
      <c r="P175">
        <v>8192</v>
      </c>
      <c r="Q175">
        <v>0</v>
      </c>
      <c r="R175">
        <v>0</v>
      </c>
      <c r="S175">
        <v>100</v>
      </c>
      <c r="T175" t="s">
        <v>88</v>
      </c>
      <c r="U175" t="s">
        <v>21</v>
      </c>
      <c r="V175" t="s">
        <v>21</v>
      </c>
      <c r="W175">
        <v>0</v>
      </c>
      <c r="X175">
        <v>0</v>
      </c>
      <c r="Y175">
        <v>0</v>
      </c>
      <c r="Z175">
        <v>0</v>
      </c>
      <c r="AA175">
        <v>1</v>
      </c>
      <c r="AB175" t="s">
        <v>916</v>
      </c>
      <c r="AC175" t="s">
        <v>1165</v>
      </c>
      <c r="AD175">
        <v>0</v>
      </c>
      <c r="AE175">
        <v>0</v>
      </c>
      <c r="AF175" t="s">
        <v>861</v>
      </c>
    </row>
    <row r="176" spans="5:32" x14ac:dyDescent="0.35">
      <c r="E176" t="s">
        <v>120</v>
      </c>
      <c r="F176" t="s">
        <v>27</v>
      </c>
      <c r="G176" t="s">
        <v>15</v>
      </c>
      <c r="H176" t="s">
        <v>854</v>
      </c>
      <c r="I176" t="s">
        <v>915</v>
      </c>
      <c r="J176" t="s">
        <v>918</v>
      </c>
      <c r="K176">
        <v>194.81</v>
      </c>
      <c r="L176">
        <v>359.94</v>
      </c>
      <c r="M176" t="s">
        <v>874</v>
      </c>
      <c r="N176" t="s">
        <v>863</v>
      </c>
      <c r="O176">
        <v>8</v>
      </c>
      <c r="P176">
        <v>49152</v>
      </c>
      <c r="Q176">
        <v>0</v>
      </c>
      <c r="R176">
        <v>0</v>
      </c>
      <c r="S176">
        <v>5424</v>
      </c>
      <c r="T176" t="s">
        <v>45</v>
      </c>
      <c r="U176" t="s">
        <v>21</v>
      </c>
      <c r="V176" t="s">
        <v>21</v>
      </c>
      <c r="W176">
        <v>0</v>
      </c>
      <c r="X176">
        <v>0</v>
      </c>
      <c r="Y176">
        <v>0</v>
      </c>
      <c r="Z176">
        <v>0</v>
      </c>
      <c r="AA176">
        <v>2</v>
      </c>
      <c r="AB176" t="s">
        <v>919</v>
      </c>
      <c r="AC176" t="s">
        <v>920</v>
      </c>
      <c r="AD176">
        <v>0</v>
      </c>
      <c r="AE176">
        <v>0</v>
      </c>
      <c r="AF176" t="s">
        <v>861</v>
      </c>
    </row>
    <row r="177" spans="5:32" x14ac:dyDescent="0.35">
      <c r="E177" t="s">
        <v>413</v>
      </c>
      <c r="F177" t="s">
        <v>27</v>
      </c>
      <c r="G177" t="s">
        <v>15</v>
      </c>
      <c r="H177" t="s">
        <v>854</v>
      </c>
      <c r="I177" t="s">
        <v>915</v>
      </c>
      <c r="J177" t="s">
        <v>980</v>
      </c>
      <c r="K177">
        <v>242.61</v>
      </c>
      <c r="L177">
        <v>7.89</v>
      </c>
      <c r="M177" t="s">
        <v>857</v>
      </c>
      <c r="N177" t="s">
        <v>863</v>
      </c>
      <c r="O177">
        <v>12</v>
      </c>
      <c r="P177">
        <v>16384</v>
      </c>
      <c r="Q177">
        <v>0</v>
      </c>
      <c r="R177">
        <v>0</v>
      </c>
      <c r="S177">
        <v>120</v>
      </c>
      <c r="T177" t="s">
        <v>88</v>
      </c>
      <c r="U177" t="s">
        <v>21</v>
      </c>
      <c r="V177" t="s">
        <v>21</v>
      </c>
      <c r="W177">
        <v>0</v>
      </c>
      <c r="X177">
        <v>0</v>
      </c>
      <c r="Y177">
        <v>0</v>
      </c>
      <c r="Z177">
        <v>0</v>
      </c>
      <c r="AA177">
        <v>1</v>
      </c>
      <c r="AB177" t="s">
        <v>1082</v>
      </c>
      <c r="AC177" t="s">
        <v>1083</v>
      </c>
      <c r="AD177">
        <v>0</v>
      </c>
      <c r="AE177">
        <v>0</v>
      </c>
      <c r="AF177" t="s">
        <v>861</v>
      </c>
    </row>
    <row r="178" spans="5:32" x14ac:dyDescent="0.35">
      <c r="E178" t="s">
        <v>147</v>
      </c>
      <c r="F178" t="s">
        <v>27</v>
      </c>
      <c r="G178" t="s">
        <v>15</v>
      </c>
      <c r="H178" t="s">
        <v>854</v>
      </c>
      <c r="I178" t="s">
        <v>915</v>
      </c>
      <c r="J178" t="s">
        <v>921</v>
      </c>
      <c r="K178">
        <v>68.33</v>
      </c>
      <c r="L178">
        <v>0.88</v>
      </c>
      <c r="M178" t="s">
        <v>857</v>
      </c>
      <c r="N178" t="s">
        <v>858</v>
      </c>
      <c r="O178">
        <v>4</v>
      </c>
      <c r="P178">
        <v>16384</v>
      </c>
      <c r="Q178">
        <v>0</v>
      </c>
      <c r="R178">
        <v>0</v>
      </c>
      <c r="S178">
        <v>0</v>
      </c>
      <c r="T178" t="s">
        <v>21</v>
      </c>
      <c r="U178" t="s">
        <v>343</v>
      </c>
      <c r="V178" t="s">
        <v>21</v>
      </c>
      <c r="W178">
        <v>0</v>
      </c>
      <c r="X178">
        <v>0</v>
      </c>
      <c r="Y178">
        <v>0</v>
      </c>
      <c r="Z178">
        <v>0</v>
      </c>
      <c r="AA178">
        <v>1</v>
      </c>
      <c r="AB178" t="s">
        <v>922</v>
      </c>
      <c r="AC178" t="s">
        <v>923</v>
      </c>
      <c r="AD178">
        <v>0</v>
      </c>
      <c r="AE178">
        <v>0</v>
      </c>
      <c r="AF178" t="s">
        <v>861</v>
      </c>
    </row>
    <row r="179" spans="5:32" x14ac:dyDescent="0.35">
      <c r="E179" t="s">
        <v>405</v>
      </c>
      <c r="F179" t="s">
        <v>27</v>
      </c>
      <c r="G179" t="s">
        <v>15</v>
      </c>
      <c r="H179" t="s">
        <v>854</v>
      </c>
      <c r="I179" t="s">
        <v>915</v>
      </c>
      <c r="J179" t="s">
        <v>980</v>
      </c>
      <c r="K179">
        <v>242.61</v>
      </c>
      <c r="L179">
        <v>163.80000000000001</v>
      </c>
      <c r="M179" t="s">
        <v>874</v>
      </c>
      <c r="N179" t="s">
        <v>863</v>
      </c>
      <c r="O179">
        <v>12</v>
      </c>
      <c r="P179">
        <v>32768</v>
      </c>
      <c r="Q179">
        <v>0</v>
      </c>
      <c r="R179">
        <v>0</v>
      </c>
      <c r="S179">
        <v>1832</v>
      </c>
      <c r="T179" t="s">
        <v>22</v>
      </c>
      <c r="U179" t="s">
        <v>21</v>
      </c>
      <c r="V179" t="s">
        <v>21</v>
      </c>
      <c r="W179">
        <v>0</v>
      </c>
      <c r="X179">
        <v>0</v>
      </c>
      <c r="Y179">
        <v>0</v>
      </c>
      <c r="Z179">
        <v>0</v>
      </c>
      <c r="AA179">
        <v>1</v>
      </c>
      <c r="AB179" t="s">
        <v>1080</v>
      </c>
      <c r="AC179" t="s">
        <v>1081</v>
      </c>
      <c r="AD179">
        <v>0</v>
      </c>
      <c r="AE179">
        <v>0</v>
      </c>
      <c r="AF179" t="s">
        <v>861</v>
      </c>
    </row>
    <row r="180" spans="5:32" x14ac:dyDescent="0.35">
      <c r="E180" t="s">
        <v>419</v>
      </c>
      <c r="F180" t="s">
        <v>27</v>
      </c>
      <c r="G180" t="s">
        <v>15</v>
      </c>
      <c r="H180" t="s">
        <v>854</v>
      </c>
      <c r="I180" t="s">
        <v>915</v>
      </c>
      <c r="J180" t="s">
        <v>869</v>
      </c>
      <c r="K180">
        <v>30.33</v>
      </c>
      <c r="L180">
        <v>7.89</v>
      </c>
      <c r="M180" t="s">
        <v>1088</v>
      </c>
      <c r="N180" t="s">
        <v>863</v>
      </c>
      <c r="O180">
        <v>2</v>
      </c>
      <c r="P180">
        <v>4096</v>
      </c>
      <c r="Q180">
        <v>0</v>
      </c>
      <c r="R180">
        <v>0</v>
      </c>
      <c r="S180">
        <v>80</v>
      </c>
      <c r="T180" t="s">
        <v>88</v>
      </c>
      <c r="U180" t="s">
        <v>21</v>
      </c>
      <c r="V180" t="s">
        <v>21</v>
      </c>
      <c r="W180">
        <v>0</v>
      </c>
      <c r="X180">
        <v>0</v>
      </c>
      <c r="Y180">
        <v>0</v>
      </c>
      <c r="Z180">
        <v>0</v>
      </c>
      <c r="AA180">
        <v>1</v>
      </c>
      <c r="AB180" t="s">
        <v>1089</v>
      </c>
      <c r="AC180" t="s">
        <v>1090</v>
      </c>
      <c r="AD180">
        <v>0</v>
      </c>
      <c r="AE180">
        <v>0</v>
      </c>
      <c r="AF180" t="s">
        <v>861</v>
      </c>
    </row>
    <row r="181" spans="5:32" x14ac:dyDescent="0.35">
      <c r="E181" t="s">
        <v>646</v>
      </c>
      <c r="F181" t="s">
        <v>27</v>
      </c>
      <c r="G181" t="s">
        <v>15</v>
      </c>
      <c r="H181" t="s">
        <v>854</v>
      </c>
      <c r="I181" t="s">
        <v>915</v>
      </c>
      <c r="J181" t="s">
        <v>980</v>
      </c>
      <c r="K181">
        <v>242.61</v>
      </c>
      <c r="L181">
        <v>1.75</v>
      </c>
      <c r="M181" t="s">
        <v>857</v>
      </c>
      <c r="N181" t="s">
        <v>863</v>
      </c>
      <c r="O181">
        <v>10</v>
      </c>
      <c r="P181">
        <v>32500</v>
      </c>
      <c r="Q181">
        <v>0</v>
      </c>
      <c r="R181">
        <v>0</v>
      </c>
      <c r="S181">
        <v>0</v>
      </c>
      <c r="T181" t="s">
        <v>21</v>
      </c>
      <c r="U181" t="s">
        <v>22</v>
      </c>
      <c r="V181" t="s">
        <v>21</v>
      </c>
      <c r="W181">
        <v>0</v>
      </c>
      <c r="X181">
        <v>0</v>
      </c>
      <c r="Y181">
        <v>0</v>
      </c>
      <c r="Z181">
        <v>0</v>
      </c>
      <c r="AA181">
        <v>1</v>
      </c>
      <c r="AB181" t="s">
        <v>1243</v>
      </c>
      <c r="AC181" t="s">
        <v>1244</v>
      </c>
      <c r="AD181">
        <v>0</v>
      </c>
      <c r="AE181">
        <v>0</v>
      </c>
      <c r="AF181" t="s">
        <v>861</v>
      </c>
    </row>
    <row r="182" spans="5:32" x14ac:dyDescent="0.35">
      <c r="E182" t="s">
        <v>641</v>
      </c>
      <c r="F182" t="s">
        <v>27</v>
      </c>
      <c r="G182" t="s">
        <v>15</v>
      </c>
      <c r="H182" t="s">
        <v>854</v>
      </c>
      <c r="I182" t="s">
        <v>915</v>
      </c>
      <c r="J182" t="s">
        <v>877</v>
      </c>
      <c r="K182">
        <v>34.14</v>
      </c>
      <c r="L182">
        <v>15.18</v>
      </c>
      <c r="M182" t="s">
        <v>857</v>
      </c>
      <c r="N182" t="s">
        <v>863</v>
      </c>
      <c r="O182">
        <v>2</v>
      </c>
      <c r="P182">
        <v>6144</v>
      </c>
      <c r="Q182">
        <v>0</v>
      </c>
      <c r="R182">
        <v>0</v>
      </c>
      <c r="S182">
        <v>150</v>
      </c>
      <c r="T182" t="s">
        <v>88</v>
      </c>
      <c r="U182" t="s">
        <v>21</v>
      </c>
      <c r="V182" t="s">
        <v>21</v>
      </c>
      <c r="W182">
        <v>0</v>
      </c>
      <c r="X182">
        <v>0</v>
      </c>
      <c r="Y182">
        <v>0</v>
      </c>
      <c r="Z182">
        <v>0</v>
      </c>
      <c r="AA182">
        <v>1</v>
      </c>
      <c r="AB182" t="s">
        <v>1237</v>
      </c>
      <c r="AC182" t="s">
        <v>1238</v>
      </c>
      <c r="AD182">
        <v>0</v>
      </c>
      <c r="AE182">
        <v>0</v>
      </c>
      <c r="AF182" t="s">
        <v>861</v>
      </c>
    </row>
    <row r="183" spans="5:32" x14ac:dyDescent="0.35">
      <c r="E183" t="s">
        <v>420</v>
      </c>
      <c r="F183" t="s">
        <v>27</v>
      </c>
      <c r="G183" t="s">
        <v>890</v>
      </c>
      <c r="H183" t="s">
        <v>914</v>
      </c>
      <c r="I183" t="s">
        <v>915</v>
      </c>
      <c r="J183" t="s">
        <v>869</v>
      </c>
      <c r="K183">
        <v>30.33</v>
      </c>
      <c r="L183">
        <v>0.44</v>
      </c>
      <c r="M183" t="s">
        <v>27</v>
      </c>
      <c r="N183" t="s">
        <v>858</v>
      </c>
      <c r="O183">
        <v>1</v>
      </c>
      <c r="P183">
        <v>4096</v>
      </c>
      <c r="Q183">
        <v>0</v>
      </c>
      <c r="R183">
        <v>0</v>
      </c>
      <c r="S183">
        <v>0</v>
      </c>
      <c r="T183" t="s">
        <v>21</v>
      </c>
      <c r="U183" t="s">
        <v>88</v>
      </c>
      <c r="V183" t="s">
        <v>21</v>
      </c>
      <c r="W183">
        <v>0</v>
      </c>
      <c r="X183">
        <v>0</v>
      </c>
      <c r="Y183">
        <v>0</v>
      </c>
      <c r="Z183">
        <v>0</v>
      </c>
      <c r="AA183">
        <v>1</v>
      </c>
      <c r="AB183" t="s">
        <v>916</v>
      </c>
      <c r="AC183" t="s">
        <v>1091</v>
      </c>
      <c r="AD183">
        <v>0</v>
      </c>
      <c r="AE183">
        <v>0</v>
      </c>
      <c r="AF183" t="s">
        <v>861</v>
      </c>
    </row>
    <row r="184" spans="5:32" x14ac:dyDescent="0.35">
      <c r="E184" t="s">
        <v>85</v>
      </c>
      <c r="F184" t="s">
        <v>27</v>
      </c>
      <c r="G184" t="s">
        <v>890</v>
      </c>
      <c r="H184" t="s">
        <v>914</v>
      </c>
      <c r="I184" t="s">
        <v>915</v>
      </c>
      <c r="J184" t="s">
        <v>901</v>
      </c>
      <c r="K184">
        <v>60.64</v>
      </c>
      <c r="L184">
        <v>0</v>
      </c>
      <c r="M184" t="s">
        <v>27</v>
      </c>
      <c r="N184" t="s">
        <v>858</v>
      </c>
      <c r="O184">
        <v>4</v>
      </c>
      <c r="P184">
        <v>8192</v>
      </c>
      <c r="Q184">
        <v>0</v>
      </c>
      <c r="R184">
        <v>0</v>
      </c>
      <c r="S184">
        <v>0</v>
      </c>
      <c r="T184" t="s">
        <v>21</v>
      </c>
      <c r="U184" t="s">
        <v>21</v>
      </c>
      <c r="V184" t="s">
        <v>21</v>
      </c>
      <c r="W184">
        <v>0</v>
      </c>
      <c r="X184">
        <v>0</v>
      </c>
      <c r="Y184">
        <v>0</v>
      </c>
      <c r="Z184">
        <v>0</v>
      </c>
      <c r="AA184">
        <v>1</v>
      </c>
      <c r="AB184" t="s">
        <v>916</v>
      </c>
      <c r="AC184" t="s">
        <v>1250</v>
      </c>
      <c r="AD184">
        <v>0</v>
      </c>
      <c r="AE184">
        <v>0</v>
      </c>
      <c r="AF184" t="s">
        <v>861</v>
      </c>
    </row>
    <row r="185" spans="5:32" x14ac:dyDescent="0.35">
      <c r="E185" t="s">
        <v>645</v>
      </c>
      <c r="F185" t="s">
        <v>27</v>
      </c>
      <c r="G185" t="s">
        <v>15</v>
      </c>
      <c r="H185" t="s">
        <v>854</v>
      </c>
      <c r="I185" t="s">
        <v>915</v>
      </c>
      <c r="J185" t="s">
        <v>869</v>
      </c>
      <c r="K185">
        <v>30.33</v>
      </c>
      <c r="L185">
        <v>0.44</v>
      </c>
      <c r="M185" t="s">
        <v>857</v>
      </c>
      <c r="N185" t="s">
        <v>863</v>
      </c>
      <c r="O185">
        <v>2</v>
      </c>
      <c r="P185">
        <v>4096</v>
      </c>
      <c r="Q185">
        <v>0</v>
      </c>
      <c r="R185">
        <v>0</v>
      </c>
      <c r="S185">
        <v>0</v>
      </c>
      <c r="T185" t="s">
        <v>21</v>
      </c>
      <c r="U185" t="s">
        <v>88</v>
      </c>
      <c r="V185" t="s">
        <v>21</v>
      </c>
      <c r="W185">
        <v>0</v>
      </c>
      <c r="X185">
        <v>0</v>
      </c>
      <c r="Y185">
        <v>0</v>
      </c>
      <c r="Z185">
        <v>0</v>
      </c>
      <c r="AA185">
        <v>1</v>
      </c>
      <c r="AB185" t="s">
        <v>1241</v>
      </c>
      <c r="AC185" t="s">
        <v>1242</v>
      </c>
      <c r="AD185">
        <v>0</v>
      </c>
      <c r="AE185">
        <v>0</v>
      </c>
      <c r="AF185" t="s">
        <v>861</v>
      </c>
    </row>
    <row r="186" spans="5:32" x14ac:dyDescent="0.35">
      <c r="E186" t="s">
        <v>556</v>
      </c>
      <c r="F186" t="s">
        <v>27</v>
      </c>
      <c r="G186" t="s">
        <v>15</v>
      </c>
      <c r="H186" t="s">
        <v>854</v>
      </c>
      <c r="I186" t="s">
        <v>915</v>
      </c>
      <c r="J186" t="s">
        <v>869</v>
      </c>
      <c r="K186">
        <v>30.33</v>
      </c>
      <c r="L186">
        <v>0.44</v>
      </c>
      <c r="M186" t="s">
        <v>857</v>
      </c>
      <c r="N186" t="s">
        <v>858</v>
      </c>
      <c r="O186">
        <v>2</v>
      </c>
      <c r="P186">
        <v>4096</v>
      </c>
      <c r="Q186">
        <v>0</v>
      </c>
      <c r="R186">
        <v>0</v>
      </c>
      <c r="S186">
        <v>0</v>
      </c>
      <c r="T186" t="s">
        <v>21</v>
      </c>
      <c r="U186" t="s">
        <v>88</v>
      </c>
      <c r="V186" t="s">
        <v>21</v>
      </c>
      <c r="W186">
        <v>0</v>
      </c>
      <c r="X186">
        <v>0</v>
      </c>
      <c r="Y186">
        <v>0</v>
      </c>
      <c r="Z186">
        <v>0</v>
      </c>
      <c r="AA186">
        <v>1</v>
      </c>
      <c r="AB186" t="s">
        <v>1239</v>
      </c>
      <c r="AC186" t="s">
        <v>1240</v>
      </c>
      <c r="AD186">
        <v>0</v>
      </c>
      <c r="AE186">
        <v>0</v>
      </c>
      <c r="AF186" t="s">
        <v>861</v>
      </c>
    </row>
    <row r="187" spans="5:32" x14ac:dyDescent="0.35">
      <c r="E187" t="s">
        <v>659</v>
      </c>
      <c r="F187" t="s">
        <v>27</v>
      </c>
      <c r="G187" t="s">
        <v>15</v>
      </c>
      <c r="H187" t="s">
        <v>854</v>
      </c>
      <c r="I187" t="s">
        <v>915</v>
      </c>
      <c r="J187" t="s">
        <v>877</v>
      </c>
      <c r="K187">
        <v>34.14</v>
      </c>
      <c r="L187">
        <v>0.88</v>
      </c>
      <c r="M187" t="s">
        <v>874</v>
      </c>
      <c r="N187" t="s">
        <v>863</v>
      </c>
      <c r="O187">
        <v>2</v>
      </c>
      <c r="P187">
        <v>8192</v>
      </c>
      <c r="Q187">
        <v>0</v>
      </c>
      <c r="R187">
        <v>0</v>
      </c>
      <c r="S187">
        <v>0</v>
      </c>
      <c r="T187" t="s">
        <v>21</v>
      </c>
      <c r="U187" t="s">
        <v>343</v>
      </c>
      <c r="V187" t="s">
        <v>21</v>
      </c>
      <c r="W187">
        <v>0</v>
      </c>
      <c r="X187">
        <v>0</v>
      </c>
      <c r="Y187">
        <v>0</v>
      </c>
      <c r="Z187">
        <v>0</v>
      </c>
      <c r="AA187">
        <v>1</v>
      </c>
      <c r="AB187" t="s">
        <v>1255</v>
      </c>
      <c r="AC187" t="s">
        <v>1256</v>
      </c>
      <c r="AD187">
        <v>0</v>
      </c>
      <c r="AE187">
        <v>0</v>
      </c>
      <c r="AF187" t="s">
        <v>861</v>
      </c>
    </row>
    <row r="188" spans="5:32" x14ac:dyDescent="0.35">
      <c r="E188" t="s">
        <v>197</v>
      </c>
      <c r="F188" t="s">
        <v>27</v>
      </c>
      <c r="G188" t="s">
        <v>15</v>
      </c>
      <c r="H188" t="s">
        <v>854</v>
      </c>
      <c r="I188" t="s">
        <v>915</v>
      </c>
      <c r="J188" t="s">
        <v>945</v>
      </c>
      <c r="K188">
        <v>121.31</v>
      </c>
      <c r="L188">
        <v>0.44</v>
      </c>
      <c r="M188" t="s">
        <v>857</v>
      </c>
      <c r="N188" t="s">
        <v>858</v>
      </c>
      <c r="O188">
        <v>8</v>
      </c>
      <c r="P188">
        <v>4096</v>
      </c>
      <c r="Q188">
        <v>0</v>
      </c>
      <c r="R188">
        <v>0</v>
      </c>
      <c r="S188">
        <v>0</v>
      </c>
      <c r="T188" t="s">
        <v>21</v>
      </c>
      <c r="U188" t="s">
        <v>88</v>
      </c>
      <c r="V188" t="s">
        <v>21</v>
      </c>
      <c r="W188">
        <v>0</v>
      </c>
      <c r="X188">
        <v>0</v>
      </c>
      <c r="Y188">
        <v>0</v>
      </c>
      <c r="Z188">
        <v>0</v>
      </c>
      <c r="AA188">
        <v>3</v>
      </c>
      <c r="AB188" t="s">
        <v>968</v>
      </c>
      <c r="AC188" t="s">
        <v>969</v>
      </c>
      <c r="AD188">
        <v>0</v>
      </c>
      <c r="AE188">
        <v>0</v>
      </c>
      <c r="AF188" t="s">
        <v>861</v>
      </c>
    </row>
    <row r="189" spans="5:32" x14ac:dyDescent="0.35">
      <c r="E189" t="s">
        <v>651</v>
      </c>
      <c r="F189" t="s">
        <v>27</v>
      </c>
      <c r="G189" t="s">
        <v>15</v>
      </c>
      <c r="H189" t="s">
        <v>854</v>
      </c>
      <c r="I189" t="s">
        <v>915</v>
      </c>
      <c r="J189" t="s">
        <v>877</v>
      </c>
      <c r="K189">
        <v>34.14</v>
      </c>
      <c r="L189">
        <v>15.18</v>
      </c>
      <c r="M189" t="s">
        <v>911</v>
      </c>
      <c r="N189" t="s">
        <v>863</v>
      </c>
      <c r="O189">
        <v>2</v>
      </c>
      <c r="P189">
        <v>8192</v>
      </c>
      <c r="Q189">
        <v>0</v>
      </c>
      <c r="R189">
        <v>0</v>
      </c>
      <c r="S189">
        <v>250</v>
      </c>
      <c r="T189" t="s">
        <v>88</v>
      </c>
      <c r="U189" t="s">
        <v>21</v>
      </c>
      <c r="V189" t="s">
        <v>21</v>
      </c>
      <c r="W189">
        <v>0</v>
      </c>
      <c r="X189">
        <v>0</v>
      </c>
      <c r="Y189">
        <v>0</v>
      </c>
      <c r="Z189">
        <v>0</v>
      </c>
      <c r="AA189">
        <v>1</v>
      </c>
      <c r="AB189" t="s">
        <v>1245</v>
      </c>
      <c r="AC189" t="s">
        <v>1246</v>
      </c>
      <c r="AD189">
        <v>0</v>
      </c>
      <c r="AE189">
        <v>0</v>
      </c>
      <c r="AF189" t="s">
        <v>861</v>
      </c>
    </row>
    <row r="190" spans="5:32" x14ac:dyDescent="0.35">
      <c r="E190" t="s">
        <v>200</v>
      </c>
      <c r="F190" t="s">
        <v>27</v>
      </c>
      <c r="G190" t="s">
        <v>15</v>
      </c>
      <c r="H190" t="s">
        <v>854</v>
      </c>
      <c r="I190" t="s">
        <v>915</v>
      </c>
      <c r="J190" t="s">
        <v>921</v>
      </c>
      <c r="K190">
        <v>68.33</v>
      </c>
      <c r="L190">
        <v>608.20000000000005</v>
      </c>
      <c r="M190" t="s">
        <v>911</v>
      </c>
      <c r="N190" t="s">
        <v>863</v>
      </c>
      <c r="O190">
        <v>4</v>
      </c>
      <c r="P190">
        <v>16384</v>
      </c>
      <c r="Q190">
        <v>0</v>
      </c>
      <c r="R190">
        <v>0</v>
      </c>
      <c r="S190">
        <v>8659</v>
      </c>
      <c r="T190" t="s">
        <v>68</v>
      </c>
      <c r="U190" t="s">
        <v>21</v>
      </c>
      <c r="V190" t="s">
        <v>21</v>
      </c>
      <c r="W190">
        <v>0</v>
      </c>
      <c r="X190">
        <v>0</v>
      </c>
      <c r="Y190">
        <v>0</v>
      </c>
      <c r="Z190">
        <v>0</v>
      </c>
      <c r="AA190">
        <v>1</v>
      </c>
      <c r="AB190" t="s">
        <v>972</v>
      </c>
      <c r="AC190" t="s">
        <v>973</v>
      </c>
      <c r="AD190">
        <v>0</v>
      </c>
      <c r="AE190">
        <v>0</v>
      </c>
      <c r="AF190" t="s">
        <v>861</v>
      </c>
    </row>
    <row r="191" spans="5:32" x14ac:dyDescent="0.35">
      <c r="E191" t="s">
        <v>234</v>
      </c>
      <c r="F191" t="s">
        <v>27</v>
      </c>
      <c r="G191" t="s">
        <v>15</v>
      </c>
      <c r="H191" t="s">
        <v>854</v>
      </c>
      <c r="I191" t="s">
        <v>915</v>
      </c>
      <c r="J191" t="s">
        <v>980</v>
      </c>
      <c r="K191">
        <v>242.61</v>
      </c>
      <c r="L191">
        <v>38.25</v>
      </c>
      <c r="M191" t="s">
        <v>911</v>
      </c>
      <c r="N191" t="s">
        <v>863</v>
      </c>
      <c r="O191">
        <v>10</v>
      </c>
      <c r="P191">
        <v>24576</v>
      </c>
      <c r="Q191">
        <v>0</v>
      </c>
      <c r="R191">
        <v>0</v>
      </c>
      <c r="S191">
        <v>400</v>
      </c>
      <c r="T191" t="s">
        <v>89</v>
      </c>
      <c r="U191" t="s">
        <v>21</v>
      </c>
      <c r="V191" t="s">
        <v>21</v>
      </c>
      <c r="W191">
        <v>0</v>
      </c>
      <c r="X191">
        <v>0</v>
      </c>
      <c r="Y191">
        <v>0</v>
      </c>
      <c r="Z191">
        <v>0</v>
      </c>
      <c r="AA191">
        <v>1</v>
      </c>
      <c r="AB191" t="s">
        <v>981</v>
      </c>
      <c r="AC191" t="s">
        <v>982</v>
      </c>
      <c r="AD191">
        <v>0</v>
      </c>
      <c r="AE191">
        <v>0</v>
      </c>
      <c r="AF191" t="s">
        <v>861</v>
      </c>
    </row>
    <row r="192" spans="5:32" x14ac:dyDescent="0.35">
      <c r="E192" t="s">
        <v>652</v>
      </c>
      <c r="F192" t="s">
        <v>27</v>
      </c>
      <c r="G192" t="s">
        <v>15</v>
      </c>
      <c r="H192" t="s">
        <v>854</v>
      </c>
      <c r="I192" t="s">
        <v>915</v>
      </c>
      <c r="J192" t="s">
        <v>928</v>
      </c>
      <c r="K192">
        <v>97.25</v>
      </c>
      <c r="L192">
        <v>0.88</v>
      </c>
      <c r="M192" t="s">
        <v>857</v>
      </c>
      <c r="N192" t="s">
        <v>858</v>
      </c>
      <c r="O192">
        <v>4</v>
      </c>
      <c r="P192">
        <v>32768</v>
      </c>
      <c r="Q192">
        <v>0</v>
      </c>
      <c r="R192">
        <v>0</v>
      </c>
      <c r="S192">
        <v>0</v>
      </c>
      <c r="T192" t="s">
        <v>21</v>
      </c>
      <c r="U192" t="s">
        <v>343</v>
      </c>
      <c r="V192" t="s">
        <v>21</v>
      </c>
      <c r="W192">
        <v>0</v>
      </c>
      <c r="X192">
        <v>0</v>
      </c>
      <c r="Y192">
        <v>0</v>
      </c>
      <c r="Z192">
        <v>0</v>
      </c>
      <c r="AA192">
        <v>1</v>
      </c>
      <c r="AB192" t="s">
        <v>1247</v>
      </c>
      <c r="AC192" t="s">
        <v>1248</v>
      </c>
      <c r="AD192">
        <v>0</v>
      </c>
      <c r="AE192">
        <v>0</v>
      </c>
      <c r="AF192" t="s">
        <v>861</v>
      </c>
    </row>
    <row r="193" spans="5:32" x14ac:dyDescent="0.35">
      <c r="E193" t="s">
        <v>695</v>
      </c>
      <c r="F193" t="s">
        <v>27</v>
      </c>
      <c r="G193" t="s">
        <v>15</v>
      </c>
      <c r="H193" t="s">
        <v>854</v>
      </c>
      <c r="I193" t="s">
        <v>915</v>
      </c>
      <c r="J193" t="s">
        <v>882</v>
      </c>
      <c r="K193">
        <v>136.63999999999999</v>
      </c>
      <c r="L193">
        <v>17.84</v>
      </c>
      <c r="M193" t="s">
        <v>874</v>
      </c>
      <c r="N193" t="s">
        <v>863</v>
      </c>
      <c r="O193">
        <v>6</v>
      </c>
      <c r="P193">
        <v>20000</v>
      </c>
      <c r="Q193">
        <v>0</v>
      </c>
      <c r="R193">
        <v>0</v>
      </c>
      <c r="S193">
        <v>175</v>
      </c>
      <c r="T193" t="s">
        <v>89</v>
      </c>
      <c r="U193" t="s">
        <v>21</v>
      </c>
      <c r="V193" t="s">
        <v>21</v>
      </c>
      <c r="W193">
        <v>0</v>
      </c>
      <c r="X193">
        <v>0</v>
      </c>
      <c r="Y193">
        <v>0</v>
      </c>
      <c r="Z193">
        <v>0</v>
      </c>
      <c r="AA193">
        <v>2</v>
      </c>
      <c r="AB193" t="s">
        <v>1270</v>
      </c>
      <c r="AC193" t="s">
        <v>1271</v>
      </c>
      <c r="AD193">
        <v>0</v>
      </c>
      <c r="AE193">
        <v>0</v>
      </c>
      <c r="AF193" t="s">
        <v>861</v>
      </c>
    </row>
    <row r="194" spans="5:32" x14ac:dyDescent="0.35">
      <c r="E194" t="s">
        <v>708</v>
      </c>
      <c r="F194" t="s">
        <v>27</v>
      </c>
      <c r="G194" t="s">
        <v>15</v>
      </c>
      <c r="H194" t="s">
        <v>854</v>
      </c>
      <c r="I194" t="s">
        <v>915</v>
      </c>
      <c r="J194" t="s">
        <v>945</v>
      </c>
      <c r="K194">
        <v>121.31</v>
      </c>
      <c r="L194">
        <v>15.18</v>
      </c>
      <c r="M194" t="s">
        <v>874</v>
      </c>
      <c r="N194" t="s">
        <v>863</v>
      </c>
      <c r="O194">
        <v>8</v>
      </c>
      <c r="P194">
        <v>16384</v>
      </c>
      <c r="Q194">
        <v>0</v>
      </c>
      <c r="R194">
        <v>0</v>
      </c>
      <c r="S194">
        <v>160</v>
      </c>
      <c r="T194" t="s">
        <v>88</v>
      </c>
      <c r="U194" t="s">
        <v>21</v>
      </c>
      <c r="V194" t="s">
        <v>21</v>
      </c>
      <c r="W194">
        <v>0</v>
      </c>
      <c r="X194">
        <v>0</v>
      </c>
      <c r="Y194">
        <v>0</v>
      </c>
      <c r="Z194">
        <v>0</v>
      </c>
      <c r="AA194">
        <v>1</v>
      </c>
      <c r="AB194" t="s">
        <v>1276</v>
      </c>
      <c r="AC194" t="s">
        <v>1277</v>
      </c>
      <c r="AD194">
        <v>0</v>
      </c>
      <c r="AE194">
        <v>0</v>
      </c>
      <c r="AF194" t="s">
        <v>861</v>
      </c>
    </row>
    <row r="195" spans="5:32" x14ac:dyDescent="0.35">
      <c r="E195" t="s">
        <v>218</v>
      </c>
      <c r="F195" t="s">
        <v>27</v>
      </c>
      <c r="G195" t="s">
        <v>15</v>
      </c>
      <c r="H195" t="s">
        <v>854</v>
      </c>
      <c r="I195" t="s">
        <v>915</v>
      </c>
      <c r="J195" t="s">
        <v>921</v>
      </c>
      <c r="K195">
        <v>68.33</v>
      </c>
      <c r="L195">
        <v>0.44</v>
      </c>
      <c r="M195" t="s">
        <v>857</v>
      </c>
      <c r="N195" t="s">
        <v>858</v>
      </c>
      <c r="O195">
        <v>4</v>
      </c>
      <c r="P195">
        <v>16000</v>
      </c>
      <c r="Q195">
        <v>0</v>
      </c>
      <c r="R195">
        <v>0</v>
      </c>
      <c r="S195">
        <v>0</v>
      </c>
      <c r="T195" t="s">
        <v>21</v>
      </c>
      <c r="U195" t="s">
        <v>88</v>
      </c>
      <c r="V195" t="s">
        <v>21</v>
      </c>
      <c r="W195">
        <v>0</v>
      </c>
      <c r="X195">
        <v>0</v>
      </c>
      <c r="Y195">
        <v>0</v>
      </c>
      <c r="Z195">
        <v>0</v>
      </c>
      <c r="AA195">
        <v>1</v>
      </c>
      <c r="AB195" t="s">
        <v>974</v>
      </c>
      <c r="AC195" t="s">
        <v>975</v>
      </c>
      <c r="AD195">
        <v>0</v>
      </c>
      <c r="AE195">
        <v>0</v>
      </c>
      <c r="AF195" t="s">
        <v>861</v>
      </c>
    </row>
    <row r="196" spans="5:32" x14ac:dyDescent="0.35">
      <c r="E196" t="s">
        <v>700</v>
      </c>
      <c r="F196" t="s">
        <v>27</v>
      </c>
      <c r="G196" t="s">
        <v>890</v>
      </c>
      <c r="H196" t="s">
        <v>891</v>
      </c>
      <c r="I196" t="s">
        <v>915</v>
      </c>
      <c r="J196" t="s">
        <v>869</v>
      </c>
      <c r="K196">
        <v>30.33</v>
      </c>
      <c r="L196">
        <v>0.44</v>
      </c>
      <c r="M196" t="s">
        <v>892</v>
      </c>
      <c r="N196" t="s">
        <v>863</v>
      </c>
      <c r="O196">
        <v>1</v>
      </c>
      <c r="P196">
        <v>4096</v>
      </c>
      <c r="Q196">
        <v>0</v>
      </c>
      <c r="R196">
        <v>0</v>
      </c>
      <c r="S196">
        <v>0</v>
      </c>
      <c r="T196" t="s">
        <v>21</v>
      </c>
      <c r="U196" t="s">
        <v>88</v>
      </c>
      <c r="V196" t="s">
        <v>21</v>
      </c>
      <c r="W196">
        <v>0</v>
      </c>
      <c r="X196">
        <v>0</v>
      </c>
      <c r="Y196">
        <v>0</v>
      </c>
      <c r="Z196">
        <v>0</v>
      </c>
      <c r="AA196">
        <v>1</v>
      </c>
      <c r="AB196" t="s">
        <v>916</v>
      </c>
      <c r="AC196" t="s">
        <v>1272</v>
      </c>
      <c r="AD196">
        <v>0</v>
      </c>
      <c r="AE196">
        <v>0</v>
      </c>
      <c r="AF196" t="s">
        <v>861</v>
      </c>
    </row>
    <row r="197" spans="5:32" x14ac:dyDescent="0.35">
      <c r="E197" t="s">
        <v>712</v>
      </c>
      <c r="F197" t="s">
        <v>27</v>
      </c>
      <c r="G197" t="s">
        <v>15</v>
      </c>
      <c r="H197" t="s">
        <v>854</v>
      </c>
      <c r="I197" t="s">
        <v>915</v>
      </c>
      <c r="J197" t="s">
        <v>882</v>
      </c>
      <c r="K197">
        <v>136.63999999999999</v>
      </c>
      <c r="L197">
        <v>0.88</v>
      </c>
      <c r="M197" t="s">
        <v>857</v>
      </c>
      <c r="N197" t="s">
        <v>858</v>
      </c>
      <c r="O197">
        <v>8</v>
      </c>
      <c r="P197">
        <v>32768</v>
      </c>
      <c r="Q197">
        <v>0</v>
      </c>
      <c r="R197">
        <v>0</v>
      </c>
      <c r="S197">
        <v>0</v>
      </c>
      <c r="T197" t="s">
        <v>21</v>
      </c>
      <c r="U197" t="s">
        <v>343</v>
      </c>
      <c r="V197" t="s">
        <v>21</v>
      </c>
      <c r="W197">
        <v>0</v>
      </c>
      <c r="X197">
        <v>0</v>
      </c>
      <c r="Y197">
        <v>0</v>
      </c>
      <c r="Z197">
        <v>0</v>
      </c>
      <c r="AA197">
        <v>1</v>
      </c>
      <c r="AB197" t="s">
        <v>1283</v>
      </c>
      <c r="AC197" t="s">
        <v>1278</v>
      </c>
      <c r="AD197">
        <v>0</v>
      </c>
      <c r="AE197">
        <v>0</v>
      </c>
      <c r="AF197" t="s">
        <v>861</v>
      </c>
    </row>
    <row r="198" spans="5:32" x14ac:dyDescent="0.35">
      <c r="E198" t="s">
        <v>488</v>
      </c>
      <c r="F198" t="s">
        <v>27</v>
      </c>
      <c r="G198" t="s">
        <v>15</v>
      </c>
      <c r="H198" t="s">
        <v>854</v>
      </c>
      <c r="I198" t="s">
        <v>915</v>
      </c>
      <c r="J198" t="s">
        <v>980</v>
      </c>
      <c r="K198">
        <v>242.61</v>
      </c>
      <c r="L198">
        <v>7.89</v>
      </c>
      <c r="M198" t="s">
        <v>857</v>
      </c>
      <c r="N198" t="s">
        <v>858</v>
      </c>
      <c r="O198">
        <v>12</v>
      </c>
      <c r="P198">
        <v>16384</v>
      </c>
      <c r="Q198">
        <v>0</v>
      </c>
      <c r="R198">
        <v>0</v>
      </c>
      <c r="S198">
        <v>100</v>
      </c>
      <c r="T198" t="s">
        <v>88</v>
      </c>
      <c r="U198" t="s">
        <v>21</v>
      </c>
      <c r="V198" t="s">
        <v>21</v>
      </c>
      <c r="W198">
        <v>0</v>
      </c>
      <c r="X198">
        <v>0</v>
      </c>
      <c r="Y198">
        <v>0</v>
      </c>
      <c r="Z198">
        <v>0</v>
      </c>
      <c r="AA198">
        <v>1</v>
      </c>
      <c r="AB198" t="s">
        <v>1132</v>
      </c>
      <c r="AC198" t="s">
        <v>1133</v>
      </c>
      <c r="AD198">
        <v>0</v>
      </c>
      <c r="AE198">
        <v>0</v>
      </c>
      <c r="AF198" t="s">
        <v>861</v>
      </c>
    </row>
    <row r="199" spans="5:32" x14ac:dyDescent="0.35">
      <c r="E199" t="s">
        <v>726</v>
      </c>
      <c r="F199" t="s">
        <v>27</v>
      </c>
      <c r="G199" t="s">
        <v>15</v>
      </c>
      <c r="H199" t="s">
        <v>854</v>
      </c>
      <c r="I199" t="s">
        <v>915</v>
      </c>
      <c r="J199" t="s">
        <v>901</v>
      </c>
      <c r="K199">
        <v>60.64</v>
      </c>
      <c r="L199">
        <v>0.88</v>
      </c>
      <c r="M199" t="s">
        <v>911</v>
      </c>
      <c r="N199" t="s">
        <v>863</v>
      </c>
      <c r="O199">
        <v>4</v>
      </c>
      <c r="P199">
        <v>8064</v>
      </c>
      <c r="Q199">
        <v>0</v>
      </c>
      <c r="R199">
        <v>0</v>
      </c>
      <c r="S199">
        <v>0</v>
      </c>
      <c r="T199" t="s">
        <v>21</v>
      </c>
      <c r="U199" t="s">
        <v>343</v>
      </c>
      <c r="V199" t="s">
        <v>21</v>
      </c>
      <c r="W199">
        <v>0</v>
      </c>
      <c r="X199">
        <v>0</v>
      </c>
      <c r="Y199">
        <v>0</v>
      </c>
      <c r="Z199">
        <v>0</v>
      </c>
      <c r="AA199">
        <v>1</v>
      </c>
      <c r="AB199" t="s">
        <v>1288</v>
      </c>
      <c r="AC199" t="s">
        <v>1289</v>
      </c>
      <c r="AD199">
        <v>0</v>
      </c>
      <c r="AE199">
        <v>0</v>
      </c>
      <c r="AF199" t="s">
        <v>861</v>
      </c>
    </row>
    <row r="200" spans="5:32" x14ac:dyDescent="0.35">
      <c r="E200" t="s">
        <v>737</v>
      </c>
      <c r="F200" t="s">
        <v>27</v>
      </c>
      <c r="G200" t="s">
        <v>15</v>
      </c>
      <c r="H200" t="s">
        <v>854</v>
      </c>
      <c r="I200" t="s">
        <v>915</v>
      </c>
      <c r="J200" t="s">
        <v>921</v>
      </c>
      <c r="K200">
        <v>68.33</v>
      </c>
      <c r="L200">
        <v>0.88</v>
      </c>
      <c r="M200" t="s">
        <v>857</v>
      </c>
      <c r="N200" t="s">
        <v>858</v>
      </c>
      <c r="O200">
        <v>4</v>
      </c>
      <c r="P200">
        <v>16384</v>
      </c>
      <c r="Q200">
        <v>0</v>
      </c>
      <c r="R200">
        <v>0</v>
      </c>
      <c r="S200">
        <v>0</v>
      </c>
      <c r="T200" t="s">
        <v>21</v>
      </c>
      <c r="U200" t="s">
        <v>343</v>
      </c>
      <c r="V200" t="s">
        <v>21</v>
      </c>
      <c r="W200">
        <v>0</v>
      </c>
      <c r="X200">
        <v>0</v>
      </c>
      <c r="Y200">
        <v>0</v>
      </c>
      <c r="Z200">
        <v>0</v>
      </c>
      <c r="AA200">
        <v>1</v>
      </c>
      <c r="AB200" t="s">
        <v>1298</v>
      </c>
      <c r="AC200" t="s">
        <v>1299</v>
      </c>
      <c r="AD200">
        <v>0</v>
      </c>
      <c r="AE200">
        <v>0</v>
      </c>
      <c r="AF200" t="s">
        <v>861</v>
      </c>
    </row>
    <row r="201" spans="5:32" x14ac:dyDescent="0.35">
      <c r="E201" t="s">
        <v>717</v>
      </c>
      <c r="F201" t="s">
        <v>27</v>
      </c>
      <c r="G201" t="s">
        <v>890</v>
      </c>
      <c r="H201" t="s">
        <v>891</v>
      </c>
      <c r="I201" t="s">
        <v>915</v>
      </c>
      <c r="J201" t="s">
        <v>869</v>
      </c>
      <c r="K201">
        <v>30.33</v>
      </c>
      <c r="L201">
        <v>0.44</v>
      </c>
      <c r="M201" t="s">
        <v>892</v>
      </c>
      <c r="N201" t="s">
        <v>863</v>
      </c>
      <c r="O201">
        <v>1</v>
      </c>
      <c r="P201">
        <v>4096</v>
      </c>
      <c r="Q201">
        <v>0</v>
      </c>
      <c r="R201">
        <v>0</v>
      </c>
      <c r="S201">
        <v>0</v>
      </c>
      <c r="T201" t="s">
        <v>21</v>
      </c>
      <c r="U201" t="s">
        <v>88</v>
      </c>
      <c r="V201" t="s">
        <v>21</v>
      </c>
      <c r="W201">
        <v>0</v>
      </c>
      <c r="X201">
        <v>0</v>
      </c>
      <c r="Y201">
        <v>0</v>
      </c>
      <c r="Z201">
        <v>0</v>
      </c>
      <c r="AA201">
        <v>1</v>
      </c>
      <c r="AB201" t="s">
        <v>1281</v>
      </c>
      <c r="AC201" t="s">
        <v>1282</v>
      </c>
      <c r="AD201">
        <v>0</v>
      </c>
      <c r="AE201">
        <v>0</v>
      </c>
      <c r="AF201" t="s">
        <v>861</v>
      </c>
    </row>
    <row r="202" spans="5:32" x14ac:dyDescent="0.35">
      <c r="E202" t="s">
        <v>85</v>
      </c>
      <c r="F202" t="s">
        <v>27</v>
      </c>
      <c r="G202" t="s">
        <v>890</v>
      </c>
      <c r="H202" t="s">
        <v>914</v>
      </c>
      <c r="I202" t="s">
        <v>915</v>
      </c>
      <c r="J202" t="s">
        <v>901</v>
      </c>
      <c r="K202">
        <v>60.64</v>
      </c>
      <c r="L202">
        <v>0.44</v>
      </c>
      <c r="M202" t="s">
        <v>27</v>
      </c>
      <c r="N202" t="s">
        <v>858</v>
      </c>
      <c r="O202">
        <v>4</v>
      </c>
      <c r="P202">
        <v>8192</v>
      </c>
      <c r="Q202">
        <v>0</v>
      </c>
      <c r="R202">
        <v>0</v>
      </c>
      <c r="S202">
        <v>0</v>
      </c>
      <c r="T202" t="s">
        <v>21</v>
      </c>
      <c r="U202" t="s">
        <v>88</v>
      </c>
      <c r="V202" t="s">
        <v>21</v>
      </c>
      <c r="W202">
        <v>0</v>
      </c>
      <c r="X202">
        <v>0</v>
      </c>
      <c r="Y202">
        <v>0</v>
      </c>
      <c r="Z202">
        <v>0</v>
      </c>
      <c r="AA202">
        <v>1</v>
      </c>
      <c r="AB202" t="s">
        <v>916</v>
      </c>
      <c r="AC202" t="s">
        <v>1304</v>
      </c>
      <c r="AD202">
        <v>0</v>
      </c>
      <c r="AE202">
        <v>0</v>
      </c>
      <c r="AF202" t="s">
        <v>861</v>
      </c>
    </row>
    <row r="203" spans="5:32" x14ac:dyDescent="0.35">
      <c r="E203" t="s">
        <v>744</v>
      </c>
      <c r="F203" t="s">
        <v>27</v>
      </c>
      <c r="G203" t="s">
        <v>15</v>
      </c>
      <c r="H203" t="s">
        <v>854</v>
      </c>
      <c r="I203" t="s">
        <v>915</v>
      </c>
      <c r="J203" t="s">
        <v>856</v>
      </c>
      <c r="K203">
        <v>48.64</v>
      </c>
      <c r="L203">
        <v>0.88</v>
      </c>
      <c r="M203" t="s">
        <v>857</v>
      </c>
      <c r="N203" t="s">
        <v>858</v>
      </c>
      <c r="O203">
        <v>2</v>
      </c>
      <c r="P203">
        <v>16384</v>
      </c>
      <c r="Q203">
        <v>0</v>
      </c>
      <c r="R203">
        <v>0</v>
      </c>
      <c r="S203">
        <v>0</v>
      </c>
      <c r="T203" t="s">
        <v>21</v>
      </c>
      <c r="U203" t="s">
        <v>343</v>
      </c>
      <c r="V203" t="s">
        <v>21</v>
      </c>
      <c r="W203">
        <v>0</v>
      </c>
      <c r="X203">
        <v>0</v>
      </c>
      <c r="Y203">
        <v>0</v>
      </c>
      <c r="Z203">
        <v>0</v>
      </c>
      <c r="AA203">
        <v>1</v>
      </c>
      <c r="AB203" t="s">
        <v>1307</v>
      </c>
      <c r="AC203" t="s">
        <v>1308</v>
      </c>
      <c r="AD203">
        <v>0</v>
      </c>
      <c r="AE203">
        <v>0</v>
      </c>
      <c r="AF203" t="s">
        <v>861</v>
      </c>
    </row>
    <row r="204" spans="5:32" x14ac:dyDescent="0.35">
      <c r="E204" t="s">
        <v>721</v>
      </c>
      <c r="F204" t="s">
        <v>27</v>
      </c>
      <c r="G204" t="s">
        <v>15</v>
      </c>
      <c r="H204" t="s">
        <v>854</v>
      </c>
      <c r="I204" t="s">
        <v>915</v>
      </c>
      <c r="J204" t="s">
        <v>882</v>
      </c>
      <c r="K204">
        <v>136.63999999999999</v>
      </c>
      <c r="L204">
        <v>0.88</v>
      </c>
      <c r="M204" t="s">
        <v>857</v>
      </c>
      <c r="N204" t="s">
        <v>863</v>
      </c>
      <c r="O204">
        <v>6</v>
      </c>
      <c r="P204">
        <v>24576</v>
      </c>
      <c r="Q204">
        <v>0</v>
      </c>
      <c r="R204">
        <v>0</v>
      </c>
      <c r="S204">
        <v>0</v>
      </c>
      <c r="T204" t="s">
        <v>21</v>
      </c>
      <c r="U204" t="s">
        <v>343</v>
      </c>
      <c r="V204" t="s">
        <v>21</v>
      </c>
      <c r="W204">
        <v>0</v>
      </c>
      <c r="X204">
        <v>0</v>
      </c>
      <c r="Y204">
        <v>0</v>
      </c>
      <c r="Z204">
        <v>0</v>
      </c>
      <c r="AA204">
        <v>1</v>
      </c>
      <c r="AB204" t="s">
        <v>1286</v>
      </c>
      <c r="AC204" t="s">
        <v>1287</v>
      </c>
      <c r="AD204">
        <v>0</v>
      </c>
      <c r="AE204">
        <v>0</v>
      </c>
      <c r="AF204" t="s">
        <v>861</v>
      </c>
    </row>
    <row r="205" spans="5:32" x14ac:dyDescent="0.35">
      <c r="E205" t="s">
        <v>750</v>
      </c>
      <c r="F205" t="s">
        <v>27</v>
      </c>
      <c r="G205" t="s">
        <v>890</v>
      </c>
      <c r="H205" t="s">
        <v>891</v>
      </c>
      <c r="I205" t="s">
        <v>915</v>
      </c>
      <c r="J205" t="s">
        <v>869</v>
      </c>
      <c r="K205">
        <v>30.33</v>
      </c>
      <c r="L205">
        <v>0.44</v>
      </c>
      <c r="M205" t="s">
        <v>892</v>
      </c>
      <c r="N205" t="s">
        <v>863</v>
      </c>
      <c r="O205">
        <v>1</v>
      </c>
      <c r="P205">
        <v>4096</v>
      </c>
      <c r="Q205">
        <v>0</v>
      </c>
      <c r="R205">
        <v>0</v>
      </c>
      <c r="S205">
        <v>0</v>
      </c>
      <c r="T205" t="s">
        <v>21</v>
      </c>
      <c r="U205" t="s">
        <v>88</v>
      </c>
      <c r="V205" t="s">
        <v>21</v>
      </c>
      <c r="W205">
        <v>0</v>
      </c>
      <c r="X205">
        <v>0</v>
      </c>
      <c r="Y205">
        <v>0</v>
      </c>
      <c r="Z205">
        <v>0</v>
      </c>
      <c r="AA205">
        <v>1</v>
      </c>
      <c r="AB205" t="s">
        <v>1313</v>
      </c>
      <c r="AC205" t="s">
        <v>1314</v>
      </c>
      <c r="AD205">
        <v>0</v>
      </c>
      <c r="AE205">
        <v>0</v>
      </c>
      <c r="AF205" t="s">
        <v>861</v>
      </c>
    </row>
    <row r="206" spans="5:32" x14ac:dyDescent="0.35">
      <c r="E206" t="s">
        <v>739</v>
      </c>
      <c r="F206" t="s">
        <v>27</v>
      </c>
      <c r="G206" t="s">
        <v>15</v>
      </c>
      <c r="H206" t="s">
        <v>854</v>
      </c>
      <c r="I206" t="s">
        <v>915</v>
      </c>
      <c r="J206" t="s">
        <v>901</v>
      </c>
      <c r="K206">
        <v>60.64</v>
      </c>
      <c r="L206">
        <v>0.88</v>
      </c>
      <c r="M206" t="s">
        <v>857</v>
      </c>
      <c r="N206" t="s">
        <v>858</v>
      </c>
      <c r="O206">
        <v>4</v>
      </c>
      <c r="P206">
        <v>4096</v>
      </c>
      <c r="Q206">
        <v>0</v>
      </c>
      <c r="R206">
        <v>0</v>
      </c>
      <c r="S206">
        <v>0</v>
      </c>
      <c r="T206" t="s">
        <v>21</v>
      </c>
      <c r="U206" t="s">
        <v>343</v>
      </c>
      <c r="V206" t="s">
        <v>21</v>
      </c>
      <c r="W206">
        <v>0</v>
      </c>
      <c r="X206">
        <v>0</v>
      </c>
      <c r="Y206">
        <v>0</v>
      </c>
      <c r="Z206">
        <v>0</v>
      </c>
      <c r="AA206">
        <v>1</v>
      </c>
      <c r="AB206" t="s">
        <v>1300</v>
      </c>
      <c r="AC206" t="s">
        <v>1301</v>
      </c>
      <c r="AD206">
        <v>0</v>
      </c>
      <c r="AE206">
        <v>0</v>
      </c>
      <c r="AF206" t="s">
        <v>861</v>
      </c>
    </row>
    <row r="207" spans="5:32" x14ac:dyDescent="0.35">
      <c r="E207" t="s">
        <v>732</v>
      </c>
      <c r="F207" t="s">
        <v>27</v>
      </c>
      <c r="G207" t="s">
        <v>890</v>
      </c>
      <c r="H207" t="s">
        <v>914</v>
      </c>
      <c r="I207" t="s">
        <v>915</v>
      </c>
      <c r="J207" t="s">
        <v>1705</v>
      </c>
      <c r="K207">
        <v>18.97</v>
      </c>
      <c r="L207">
        <v>0.44</v>
      </c>
      <c r="M207" t="s">
        <v>27</v>
      </c>
      <c r="N207" t="s">
        <v>858</v>
      </c>
      <c r="O207">
        <v>1</v>
      </c>
      <c r="P207">
        <v>2048</v>
      </c>
      <c r="Q207">
        <v>0</v>
      </c>
      <c r="R207">
        <v>0</v>
      </c>
      <c r="S207">
        <v>0</v>
      </c>
      <c r="T207" t="s">
        <v>21</v>
      </c>
      <c r="U207" t="s">
        <v>88</v>
      </c>
      <c r="V207" t="s">
        <v>21</v>
      </c>
      <c r="W207">
        <v>0</v>
      </c>
      <c r="X207">
        <v>0</v>
      </c>
      <c r="Y207">
        <v>0</v>
      </c>
      <c r="Z207">
        <v>0</v>
      </c>
      <c r="AA207">
        <v>1</v>
      </c>
      <c r="AB207" t="s">
        <v>916</v>
      </c>
      <c r="AC207" t="s">
        <v>1294</v>
      </c>
      <c r="AD207">
        <v>0</v>
      </c>
      <c r="AE207">
        <v>0</v>
      </c>
      <c r="AF207" t="s">
        <v>861</v>
      </c>
    </row>
    <row r="208" spans="5:32" x14ac:dyDescent="0.35">
      <c r="E208" t="s">
        <v>729</v>
      </c>
      <c r="F208" t="s">
        <v>27</v>
      </c>
      <c r="G208" t="s">
        <v>15</v>
      </c>
      <c r="H208" t="s">
        <v>854</v>
      </c>
      <c r="I208" t="s">
        <v>915</v>
      </c>
      <c r="J208" t="s">
        <v>869</v>
      </c>
      <c r="K208">
        <v>30.33</v>
      </c>
      <c r="L208">
        <v>7.89</v>
      </c>
      <c r="M208" t="s">
        <v>857</v>
      </c>
      <c r="N208" t="s">
        <v>858</v>
      </c>
      <c r="O208">
        <v>1</v>
      </c>
      <c r="P208">
        <v>4096</v>
      </c>
      <c r="Q208">
        <v>0</v>
      </c>
      <c r="R208">
        <v>0</v>
      </c>
      <c r="S208">
        <v>127</v>
      </c>
      <c r="T208" t="s">
        <v>88</v>
      </c>
      <c r="U208" t="s">
        <v>21</v>
      </c>
      <c r="V208" t="s">
        <v>21</v>
      </c>
      <c r="W208">
        <v>0</v>
      </c>
      <c r="X208">
        <v>0</v>
      </c>
      <c r="Y208">
        <v>0</v>
      </c>
      <c r="Z208">
        <v>0</v>
      </c>
      <c r="AA208">
        <v>1</v>
      </c>
      <c r="AB208" t="s">
        <v>1290</v>
      </c>
      <c r="AC208" t="s">
        <v>1291</v>
      </c>
      <c r="AD208">
        <v>0</v>
      </c>
      <c r="AE208">
        <v>0</v>
      </c>
      <c r="AF208" t="s">
        <v>861</v>
      </c>
    </row>
    <row r="209" spans="5:32" x14ac:dyDescent="0.35">
      <c r="E209" t="s">
        <v>741</v>
      </c>
      <c r="F209" t="s">
        <v>27</v>
      </c>
      <c r="G209" t="s">
        <v>15</v>
      </c>
      <c r="H209" t="s">
        <v>854</v>
      </c>
      <c r="I209" t="s">
        <v>915</v>
      </c>
      <c r="J209" t="s">
        <v>980</v>
      </c>
      <c r="K209">
        <v>242.61</v>
      </c>
      <c r="L209">
        <v>0.44</v>
      </c>
      <c r="M209" t="s">
        <v>906</v>
      </c>
      <c r="N209" t="s">
        <v>858</v>
      </c>
      <c r="O209">
        <v>16</v>
      </c>
      <c r="P209">
        <v>28672</v>
      </c>
      <c r="Q209">
        <v>0</v>
      </c>
      <c r="R209">
        <v>0</v>
      </c>
      <c r="S209">
        <v>0</v>
      </c>
      <c r="T209" t="s">
        <v>21</v>
      </c>
      <c r="U209" t="s">
        <v>88</v>
      </c>
      <c r="V209" t="s">
        <v>21</v>
      </c>
      <c r="W209">
        <v>0</v>
      </c>
      <c r="X209">
        <v>0</v>
      </c>
      <c r="Y209">
        <v>0</v>
      </c>
      <c r="Z209">
        <v>0</v>
      </c>
      <c r="AA209">
        <v>1</v>
      </c>
      <c r="AB209" t="s">
        <v>1302</v>
      </c>
      <c r="AC209" t="s">
        <v>1303</v>
      </c>
      <c r="AD209">
        <v>0</v>
      </c>
      <c r="AE209">
        <v>0</v>
      </c>
      <c r="AF209" t="s">
        <v>861</v>
      </c>
    </row>
    <row r="210" spans="5:32" x14ac:dyDescent="0.35">
      <c r="E210" t="s">
        <v>733</v>
      </c>
      <c r="F210" t="s">
        <v>27</v>
      </c>
      <c r="G210" t="s">
        <v>890</v>
      </c>
      <c r="H210" t="s">
        <v>914</v>
      </c>
      <c r="I210" t="s">
        <v>915</v>
      </c>
      <c r="J210" t="s">
        <v>877</v>
      </c>
      <c r="K210">
        <v>34.14</v>
      </c>
      <c r="L210">
        <v>2.06</v>
      </c>
      <c r="M210" t="s">
        <v>27</v>
      </c>
      <c r="N210" t="s">
        <v>863</v>
      </c>
      <c r="O210">
        <v>1</v>
      </c>
      <c r="P210">
        <v>6144</v>
      </c>
      <c r="Q210">
        <v>0</v>
      </c>
      <c r="R210">
        <v>0</v>
      </c>
      <c r="S210">
        <v>30</v>
      </c>
      <c r="T210" t="s">
        <v>88</v>
      </c>
      <c r="U210" t="s">
        <v>21</v>
      </c>
      <c r="V210" t="s">
        <v>21</v>
      </c>
      <c r="W210">
        <v>0</v>
      </c>
      <c r="X210">
        <v>0</v>
      </c>
      <c r="Y210">
        <v>0</v>
      </c>
      <c r="Z210">
        <v>0</v>
      </c>
      <c r="AA210">
        <v>1</v>
      </c>
      <c r="AB210" t="s">
        <v>916</v>
      </c>
      <c r="AC210" t="s">
        <v>1711</v>
      </c>
      <c r="AD210">
        <v>0</v>
      </c>
      <c r="AE210">
        <v>0</v>
      </c>
      <c r="AF210" t="s">
        <v>861</v>
      </c>
    </row>
    <row r="211" spans="5:32" x14ac:dyDescent="0.35">
      <c r="E211" t="s">
        <v>746</v>
      </c>
      <c r="F211" t="s">
        <v>27</v>
      </c>
      <c r="G211" t="s">
        <v>15</v>
      </c>
      <c r="H211" t="s">
        <v>854</v>
      </c>
      <c r="I211" t="s">
        <v>915</v>
      </c>
      <c r="J211" t="s">
        <v>921</v>
      </c>
      <c r="K211">
        <v>68.33</v>
      </c>
      <c r="L211">
        <v>0.44</v>
      </c>
      <c r="M211" t="s">
        <v>857</v>
      </c>
      <c r="N211" t="s">
        <v>858</v>
      </c>
      <c r="O211">
        <v>4</v>
      </c>
      <c r="P211">
        <v>12288</v>
      </c>
      <c r="Q211">
        <v>0</v>
      </c>
      <c r="R211">
        <v>0</v>
      </c>
      <c r="S211">
        <v>0</v>
      </c>
      <c r="T211" t="s">
        <v>21</v>
      </c>
      <c r="U211" t="s">
        <v>88</v>
      </c>
      <c r="V211" t="s">
        <v>21</v>
      </c>
      <c r="W211">
        <v>0</v>
      </c>
      <c r="X211">
        <v>0</v>
      </c>
      <c r="Y211">
        <v>0</v>
      </c>
      <c r="Z211">
        <v>0</v>
      </c>
      <c r="AA211">
        <v>1</v>
      </c>
      <c r="AB211" t="s">
        <v>1309</v>
      </c>
      <c r="AC211" t="s">
        <v>1310</v>
      </c>
      <c r="AD211">
        <v>0</v>
      </c>
      <c r="AE211">
        <v>0</v>
      </c>
      <c r="AF211" t="s">
        <v>861</v>
      </c>
    </row>
    <row r="212" spans="5:32" x14ac:dyDescent="0.35">
      <c r="E212" t="s">
        <v>753</v>
      </c>
      <c r="F212" t="s">
        <v>27</v>
      </c>
      <c r="G212" t="s">
        <v>15</v>
      </c>
      <c r="H212" t="s">
        <v>854</v>
      </c>
      <c r="I212" t="s">
        <v>915</v>
      </c>
      <c r="J212" t="s">
        <v>945</v>
      </c>
      <c r="K212">
        <v>121.31</v>
      </c>
      <c r="L212">
        <v>0.44</v>
      </c>
      <c r="M212" t="s">
        <v>906</v>
      </c>
      <c r="N212" t="s">
        <v>858</v>
      </c>
      <c r="O212">
        <v>8</v>
      </c>
      <c r="P212">
        <v>12288</v>
      </c>
      <c r="Q212">
        <v>0</v>
      </c>
      <c r="R212">
        <v>0</v>
      </c>
      <c r="S212">
        <v>0</v>
      </c>
      <c r="T212" t="s">
        <v>21</v>
      </c>
      <c r="U212" t="s">
        <v>88</v>
      </c>
      <c r="V212" t="s">
        <v>21</v>
      </c>
      <c r="W212">
        <v>0</v>
      </c>
      <c r="X212">
        <v>0</v>
      </c>
      <c r="Y212">
        <v>0</v>
      </c>
      <c r="Z212">
        <v>0</v>
      </c>
      <c r="AA212">
        <v>1</v>
      </c>
      <c r="AB212" t="s">
        <v>1317</v>
      </c>
      <c r="AC212" t="s">
        <v>1318</v>
      </c>
      <c r="AD212">
        <v>0</v>
      </c>
      <c r="AE212">
        <v>0</v>
      </c>
      <c r="AF212" t="s">
        <v>861</v>
      </c>
    </row>
    <row r="213" spans="5:32" x14ac:dyDescent="0.35">
      <c r="E213" t="s">
        <v>747</v>
      </c>
      <c r="F213" t="s">
        <v>27</v>
      </c>
      <c r="G213" t="s">
        <v>15</v>
      </c>
      <c r="H213" t="s">
        <v>854</v>
      </c>
      <c r="I213" t="s">
        <v>915</v>
      </c>
      <c r="J213" t="s">
        <v>945</v>
      </c>
      <c r="K213">
        <v>121.31</v>
      </c>
      <c r="L213">
        <v>0.88</v>
      </c>
      <c r="M213" t="s">
        <v>906</v>
      </c>
      <c r="N213" t="s">
        <v>858</v>
      </c>
      <c r="O213">
        <v>8</v>
      </c>
      <c r="P213">
        <v>16384</v>
      </c>
      <c r="Q213">
        <v>0</v>
      </c>
      <c r="R213">
        <v>0</v>
      </c>
      <c r="S213">
        <v>0</v>
      </c>
      <c r="T213" t="s">
        <v>21</v>
      </c>
      <c r="U213" t="s">
        <v>343</v>
      </c>
      <c r="V213" t="s">
        <v>21</v>
      </c>
      <c r="W213">
        <v>0</v>
      </c>
      <c r="X213">
        <v>0</v>
      </c>
      <c r="Y213">
        <v>0</v>
      </c>
      <c r="Z213">
        <v>0</v>
      </c>
      <c r="AA213">
        <v>1</v>
      </c>
      <c r="AB213" t="s">
        <v>1311</v>
      </c>
      <c r="AC213" t="s">
        <v>1312</v>
      </c>
      <c r="AD213">
        <v>0</v>
      </c>
      <c r="AE213">
        <v>0</v>
      </c>
      <c r="AF213" t="s">
        <v>861</v>
      </c>
    </row>
    <row r="214" spans="5:32" x14ac:dyDescent="0.35">
      <c r="E214" t="s">
        <v>751</v>
      </c>
      <c r="F214" t="s">
        <v>27</v>
      </c>
      <c r="G214" t="s">
        <v>15</v>
      </c>
      <c r="H214" t="s">
        <v>854</v>
      </c>
      <c r="I214" t="s">
        <v>915</v>
      </c>
      <c r="J214" t="s">
        <v>945</v>
      </c>
      <c r="K214">
        <v>121.31</v>
      </c>
      <c r="L214">
        <v>0.88</v>
      </c>
      <c r="M214" t="s">
        <v>866</v>
      </c>
      <c r="N214" t="s">
        <v>858</v>
      </c>
      <c r="O214">
        <v>6</v>
      </c>
      <c r="P214">
        <v>16384</v>
      </c>
      <c r="Q214">
        <v>0</v>
      </c>
      <c r="R214">
        <v>0</v>
      </c>
      <c r="S214">
        <v>0</v>
      </c>
      <c r="T214" t="s">
        <v>21</v>
      </c>
      <c r="U214" t="s">
        <v>343</v>
      </c>
      <c r="V214" t="s">
        <v>21</v>
      </c>
      <c r="W214">
        <v>0</v>
      </c>
      <c r="X214">
        <v>0</v>
      </c>
      <c r="Y214">
        <v>0</v>
      </c>
      <c r="Z214">
        <v>0</v>
      </c>
      <c r="AA214">
        <v>1</v>
      </c>
      <c r="AB214" t="s">
        <v>1315</v>
      </c>
      <c r="AC214" t="s">
        <v>1316</v>
      </c>
      <c r="AD214">
        <v>0</v>
      </c>
      <c r="AE214">
        <v>0</v>
      </c>
      <c r="AF214" t="s">
        <v>861</v>
      </c>
    </row>
    <row r="215" spans="5:32" x14ac:dyDescent="0.35">
      <c r="E215" t="s">
        <v>424</v>
      </c>
      <c r="F215" t="s">
        <v>27</v>
      </c>
      <c r="G215" t="s">
        <v>15</v>
      </c>
      <c r="H215" t="s">
        <v>854</v>
      </c>
      <c r="I215" t="s">
        <v>915</v>
      </c>
      <c r="J215" t="s">
        <v>997</v>
      </c>
      <c r="K215">
        <v>389.33</v>
      </c>
      <c r="L215">
        <v>3.07</v>
      </c>
      <c r="M215" t="s">
        <v>906</v>
      </c>
      <c r="N215" t="s">
        <v>858</v>
      </c>
      <c r="O215">
        <v>8</v>
      </c>
      <c r="P215">
        <v>71680</v>
      </c>
      <c r="Q215">
        <v>0</v>
      </c>
      <c r="R215">
        <v>0</v>
      </c>
      <c r="S215">
        <v>0</v>
      </c>
      <c r="T215" t="s">
        <v>21</v>
      </c>
      <c r="U215" t="s">
        <v>68</v>
      </c>
      <c r="V215" t="s">
        <v>21</v>
      </c>
      <c r="W215">
        <v>0</v>
      </c>
      <c r="X215">
        <v>0</v>
      </c>
      <c r="Y215">
        <v>0</v>
      </c>
      <c r="Z215">
        <v>0</v>
      </c>
      <c r="AA215">
        <v>1</v>
      </c>
      <c r="AB215" t="s">
        <v>1094</v>
      </c>
      <c r="AC215" t="s">
        <v>1095</v>
      </c>
      <c r="AD215">
        <v>0</v>
      </c>
      <c r="AE215">
        <v>0</v>
      </c>
      <c r="AF215" t="s">
        <v>861</v>
      </c>
    </row>
    <row r="216" spans="5:32" x14ac:dyDescent="0.35">
      <c r="E216" t="s">
        <v>149</v>
      </c>
      <c r="F216" t="s">
        <v>27</v>
      </c>
      <c r="G216" t="s">
        <v>15</v>
      </c>
      <c r="H216" t="s">
        <v>854</v>
      </c>
      <c r="I216" t="s">
        <v>915</v>
      </c>
      <c r="J216" t="s">
        <v>901</v>
      </c>
      <c r="K216">
        <v>60.64</v>
      </c>
      <c r="L216">
        <v>0.88</v>
      </c>
      <c r="M216" t="s">
        <v>906</v>
      </c>
      <c r="N216" t="s">
        <v>858</v>
      </c>
      <c r="O216">
        <v>4</v>
      </c>
      <c r="P216">
        <v>4096</v>
      </c>
      <c r="Q216">
        <v>0</v>
      </c>
      <c r="R216">
        <v>0</v>
      </c>
      <c r="S216">
        <v>0</v>
      </c>
      <c r="T216" t="s">
        <v>21</v>
      </c>
      <c r="U216" t="s">
        <v>343</v>
      </c>
      <c r="V216" t="s">
        <v>21</v>
      </c>
      <c r="W216">
        <v>0</v>
      </c>
      <c r="X216">
        <v>0</v>
      </c>
      <c r="Y216">
        <v>0</v>
      </c>
      <c r="Z216">
        <v>0</v>
      </c>
      <c r="AA216">
        <v>1</v>
      </c>
      <c r="AB216" t="s">
        <v>924</v>
      </c>
      <c r="AC216" t="s">
        <v>925</v>
      </c>
      <c r="AD216">
        <v>0</v>
      </c>
      <c r="AE216">
        <v>0</v>
      </c>
      <c r="AF216" t="s">
        <v>861</v>
      </c>
    </row>
    <row r="217" spans="5:32" x14ac:dyDescent="0.35">
      <c r="E217" t="s">
        <v>931</v>
      </c>
      <c r="F217" t="s">
        <v>27</v>
      </c>
      <c r="G217" t="s">
        <v>890</v>
      </c>
      <c r="H217" t="s">
        <v>914</v>
      </c>
      <c r="I217" t="s">
        <v>915</v>
      </c>
      <c r="J217" t="s">
        <v>1705</v>
      </c>
      <c r="K217">
        <v>18.97</v>
      </c>
      <c r="L217">
        <v>0</v>
      </c>
      <c r="M217" t="s">
        <v>27</v>
      </c>
      <c r="N217" t="s">
        <v>863</v>
      </c>
      <c r="O217">
        <v>1</v>
      </c>
      <c r="P217">
        <v>1024</v>
      </c>
      <c r="Q217">
        <v>0</v>
      </c>
      <c r="R217">
        <v>0</v>
      </c>
      <c r="S217">
        <v>0</v>
      </c>
      <c r="T217" t="s">
        <v>21</v>
      </c>
      <c r="U217" t="s">
        <v>21</v>
      </c>
      <c r="V217" t="s">
        <v>21</v>
      </c>
      <c r="W217">
        <v>0</v>
      </c>
      <c r="X217">
        <v>0</v>
      </c>
      <c r="Y217">
        <v>0</v>
      </c>
      <c r="Z217">
        <v>0</v>
      </c>
      <c r="AA217">
        <v>2</v>
      </c>
      <c r="AB217" t="s">
        <v>933</v>
      </c>
      <c r="AC217" t="s">
        <v>934</v>
      </c>
      <c r="AD217">
        <v>0</v>
      </c>
      <c r="AE217">
        <v>0</v>
      </c>
      <c r="AF217" t="s">
        <v>861</v>
      </c>
    </row>
    <row r="218" spans="5:32" x14ac:dyDescent="0.35">
      <c r="E218" t="s">
        <v>452</v>
      </c>
      <c r="F218" t="s">
        <v>27</v>
      </c>
      <c r="G218" t="s">
        <v>15</v>
      </c>
      <c r="H218" t="s">
        <v>854</v>
      </c>
      <c r="I218" t="s">
        <v>915</v>
      </c>
      <c r="J218" t="s">
        <v>921</v>
      </c>
      <c r="K218">
        <v>68.33</v>
      </c>
      <c r="L218">
        <v>0.44</v>
      </c>
      <c r="M218" t="s">
        <v>906</v>
      </c>
      <c r="N218" t="s">
        <v>858</v>
      </c>
      <c r="O218">
        <v>4</v>
      </c>
      <c r="P218">
        <v>12288</v>
      </c>
      <c r="Q218">
        <v>0</v>
      </c>
      <c r="R218">
        <v>0</v>
      </c>
      <c r="S218">
        <v>0</v>
      </c>
      <c r="T218" t="s">
        <v>21</v>
      </c>
      <c r="U218" t="s">
        <v>88</v>
      </c>
      <c r="V218" t="s">
        <v>21</v>
      </c>
      <c r="W218">
        <v>0</v>
      </c>
      <c r="X218">
        <v>0</v>
      </c>
      <c r="Y218">
        <v>0</v>
      </c>
      <c r="Z218">
        <v>0</v>
      </c>
      <c r="AA218">
        <v>1</v>
      </c>
      <c r="AB218" t="s">
        <v>1110</v>
      </c>
      <c r="AC218" t="s">
        <v>1111</v>
      </c>
      <c r="AD218">
        <v>0</v>
      </c>
      <c r="AE218">
        <v>0</v>
      </c>
      <c r="AF218" t="s">
        <v>861</v>
      </c>
    </row>
    <row r="219" spans="5:32" x14ac:dyDescent="0.35">
      <c r="E219" t="s">
        <v>113</v>
      </c>
      <c r="F219" t="s">
        <v>27</v>
      </c>
      <c r="G219" t="s">
        <v>890</v>
      </c>
      <c r="H219" t="s">
        <v>914</v>
      </c>
      <c r="I219" t="s">
        <v>915</v>
      </c>
      <c r="J219" t="s">
        <v>882</v>
      </c>
      <c r="K219">
        <v>136.63999999999999</v>
      </c>
      <c r="L219">
        <v>19.21</v>
      </c>
      <c r="M219" t="s">
        <v>27</v>
      </c>
      <c r="N219" t="s">
        <v>858</v>
      </c>
      <c r="O219">
        <v>8</v>
      </c>
      <c r="P219">
        <v>32768</v>
      </c>
      <c r="Q219">
        <v>0</v>
      </c>
      <c r="R219">
        <v>0</v>
      </c>
      <c r="S219">
        <v>250</v>
      </c>
      <c r="T219" t="s">
        <v>343</v>
      </c>
      <c r="U219" t="s">
        <v>21</v>
      </c>
      <c r="V219" t="s">
        <v>21</v>
      </c>
      <c r="W219">
        <v>0</v>
      </c>
      <c r="X219">
        <v>0</v>
      </c>
      <c r="Y219">
        <v>0</v>
      </c>
      <c r="Z219">
        <v>0</v>
      </c>
      <c r="AA219">
        <v>1</v>
      </c>
      <c r="AB219" t="s">
        <v>916</v>
      </c>
      <c r="AC219" t="s">
        <v>917</v>
      </c>
      <c r="AD219">
        <v>0</v>
      </c>
      <c r="AE219">
        <v>0</v>
      </c>
      <c r="AF219" t="s">
        <v>861</v>
      </c>
    </row>
    <row r="220" spans="5:32" x14ac:dyDescent="0.35">
      <c r="E220" t="s">
        <v>583</v>
      </c>
      <c r="F220" t="s">
        <v>27</v>
      </c>
      <c r="G220" t="s">
        <v>15</v>
      </c>
      <c r="H220" t="s">
        <v>854</v>
      </c>
      <c r="I220" t="s">
        <v>915</v>
      </c>
      <c r="J220" t="s">
        <v>945</v>
      </c>
      <c r="K220">
        <v>121.31</v>
      </c>
      <c r="L220">
        <v>0.44</v>
      </c>
      <c r="M220" t="s">
        <v>857</v>
      </c>
      <c r="N220" t="s">
        <v>858</v>
      </c>
      <c r="O220">
        <v>6</v>
      </c>
      <c r="P220">
        <v>10240</v>
      </c>
      <c r="Q220">
        <v>0</v>
      </c>
      <c r="R220">
        <v>0</v>
      </c>
      <c r="S220">
        <v>0</v>
      </c>
      <c r="T220" t="s">
        <v>21</v>
      </c>
      <c r="U220" t="s">
        <v>88</v>
      </c>
      <c r="V220" t="s">
        <v>21</v>
      </c>
      <c r="W220">
        <v>0</v>
      </c>
      <c r="X220">
        <v>0</v>
      </c>
      <c r="Y220">
        <v>0</v>
      </c>
      <c r="Z220">
        <v>0</v>
      </c>
      <c r="AA220">
        <v>1</v>
      </c>
      <c r="AB220" t="s">
        <v>1200</v>
      </c>
      <c r="AC220" t="s">
        <v>1201</v>
      </c>
      <c r="AD220">
        <v>0</v>
      </c>
      <c r="AE220">
        <v>0</v>
      </c>
      <c r="AF220" t="s">
        <v>861</v>
      </c>
    </row>
    <row r="221" spans="5:32" x14ac:dyDescent="0.35">
      <c r="E221" t="s">
        <v>493</v>
      </c>
      <c r="F221" t="s">
        <v>27</v>
      </c>
      <c r="G221" t="s">
        <v>15</v>
      </c>
      <c r="H221" t="s">
        <v>854</v>
      </c>
      <c r="I221" t="s">
        <v>915</v>
      </c>
      <c r="J221" t="s">
        <v>921</v>
      </c>
      <c r="K221">
        <v>68.33</v>
      </c>
      <c r="L221">
        <v>0.88</v>
      </c>
      <c r="M221" t="s">
        <v>866</v>
      </c>
      <c r="N221" t="s">
        <v>858</v>
      </c>
      <c r="O221">
        <v>4</v>
      </c>
      <c r="P221">
        <v>12288</v>
      </c>
      <c r="Q221">
        <v>0</v>
      </c>
      <c r="R221">
        <v>0</v>
      </c>
      <c r="S221">
        <v>0</v>
      </c>
      <c r="T221" t="s">
        <v>21</v>
      </c>
      <c r="U221" t="s">
        <v>343</v>
      </c>
      <c r="V221" t="s">
        <v>21</v>
      </c>
      <c r="W221">
        <v>0</v>
      </c>
      <c r="X221">
        <v>0</v>
      </c>
      <c r="Y221">
        <v>0</v>
      </c>
      <c r="Z221">
        <v>0</v>
      </c>
      <c r="AA221">
        <v>1</v>
      </c>
      <c r="AB221" t="s">
        <v>1136</v>
      </c>
      <c r="AC221" t="s">
        <v>1137</v>
      </c>
      <c r="AD221">
        <v>0</v>
      </c>
      <c r="AE221">
        <v>0</v>
      </c>
      <c r="AF221" t="s">
        <v>861</v>
      </c>
    </row>
    <row r="222" spans="5:32" x14ac:dyDescent="0.35">
      <c r="E222" t="s">
        <v>370</v>
      </c>
      <c r="F222" t="s">
        <v>27</v>
      </c>
      <c r="G222" t="s">
        <v>15</v>
      </c>
      <c r="H222" t="s">
        <v>854</v>
      </c>
      <c r="I222" t="s">
        <v>915</v>
      </c>
      <c r="J222" t="s">
        <v>901</v>
      </c>
      <c r="K222">
        <v>60.64</v>
      </c>
      <c r="L222">
        <v>0.88</v>
      </c>
      <c r="M222" t="s">
        <v>906</v>
      </c>
      <c r="N222" t="s">
        <v>858</v>
      </c>
      <c r="O222">
        <v>4</v>
      </c>
      <c r="P222">
        <v>4096</v>
      </c>
      <c r="Q222">
        <v>0</v>
      </c>
      <c r="R222">
        <v>0</v>
      </c>
      <c r="S222">
        <v>0</v>
      </c>
      <c r="T222" t="s">
        <v>21</v>
      </c>
      <c r="U222" t="s">
        <v>343</v>
      </c>
      <c r="V222" t="s">
        <v>21</v>
      </c>
      <c r="W222">
        <v>0</v>
      </c>
      <c r="X222">
        <v>0</v>
      </c>
      <c r="Y222">
        <v>0</v>
      </c>
      <c r="Z222">
        <v>0</v>
      </c>
      <c r="AA222">
        <v>1</v>
      </c>
      <c r="AB222" t="s">
        <v>1051</v>
      </c>
      <c r="AC222" t="s">
        <v>1052</v>
      </c>
      <c r="AD222">
        <v>0</v>
      </c>
      <c r="AE222">
        <v>0</v>
      </c>
      <c r="AF222" t="s">
        <v>861</v>
      </c>
    </row>
    <row r="223" spans="5:32" x14ac:dyDescent="0.35">
      <c r="E223" t="s">
        <v>519</v>
      </c>
      <c r="F223" t="s">
        <v>27</v>
      </c>
      <c r="G223" t="s">
        <v>15</v>
      </c>
      <c r="H223" t="s">
        <v>854</v>
      </c>
      <c r="I223" t="s">
        <v>915</v>
      </c>
      <c r="J223" t="s">
        <v>918</v>
      </c>
      <c r="K223">
        <v>194.81</v>
      </c>
      <c r="L223">
        <v>1.75</v>
      </c>
      <c r="M223" t="s">
        <v>857</v>
      </c>
      <c r="N223" t="s">
        <v>858</v>
      </c>
      <c r="O223">
        <v>4</v>
      </c>
      <c r="P223">
        <v>65536</v>
      </c>
      <c r="Q223">
        <v>0</v>
      </c>
      <c r="R223">
        <v>0</v>
      </c>
      <c r="S223">
        <v>0</v>
      </c>
      <c r="T223" t="s">
        <v>21</v>
      </c>
      <c r="U223" t="s">
        <v>22</v>
      </c>
      <c r="V223" t="s">
        <v>21</v>
      </c>
      <c r="W223">
        <v>0</v>
      </c>
      <c r="X223">
        <v>0</v>
      </c>
      <c r="Y223">
        <v>0</v>
      </c>
      <c r="Z223">
        <v>0</v>
      </c>
      <c r="AA223">
        <v>1</v>
      </c>
      <c r="AB223" t="s">
        <v>1152</v>
      </c>
      <c r="AC223" t="s">
        <v>1153</v>
      </c>
      <c r="AD223">
        <v>0</v>
      </c>
      <c r="AE223">
        <v>0</v>
      </c>
      <c r="AF223" t="s">
        <v>861</v>
      </c>
    </row>
    <row r="224" spans="5:32" x14ac:dyDescent="0.35">
      <c r="E224" t="s">
        <v>444</v>
      </c>
      <c r="F224" t="s">
        <v>27</v>
      </c>
      <c r="G224" t="s">
        <v>15</v>
      </c>
      <c r="H224" t="s">
        <v>854</v>
      </c>
      <c r="I224" t="s">
        <v>915</v>
      </c>
      <c r="J224" t="s">
        <v>945</v>
      </c>
      <c r="K224">
        <v>121.31</v>
      </c>
      <c r="L224">
        <v>0.88</v>
      </c>
      <c r="M224" t="s">
        <v>866</v>
      </c>
      <c r="N224" t="s">
        <v>858</v>
      </c>
      <c r="O224">
        <v>6</v>
      </c>
      <c r="P224">
        <v>16384</v>
      </c>
      <c r="Q224">
        <v>0</v>
      </c>
      <c r="R224">
        <v>0</v>
      </c>
      <c r="S224">
        <v>0</v>
      </c>
      <c r="T224" t="s">
        <v>21</v>
      </c>
      <c r="U224" t="s">
        <v>343</v>
      </c>
      <c r="V224" t="s">
        <v>21</v>
      </c>
      <c r="W224">
        <v>0</v>
      </c>
      <c r="X224">
        <v>0</v>
      </c>
      <c r="Y224">
        <v>0</v>
      </c>
      <c r="Z224">
        <v>0</v>
      </c>
      <c r="AA224">
        <v>1</v>
      </c>
      <c r="AB224" t="s">
        <v>1104</v>
      </c>
      <c r="AC224" t="s">
        <v>1105</v>
      </c>
      <c r="AD224">
        <v>0</v>
      </c>
      <c r="AE224">
        <v>0</v>
      </c>
      <c r="AF224" t="s">
        <v>861</v>
      </c>
    </row>
    <row r="225" spans="5:32" x14ac:dyDescent="0.35">
      <c r="E225" t="s">
        <v>457</v>
      </c>
      <c r="F225" t="s">
        <v>27</v>
      </c>
      <c r="G225" t="s">
        <v>15</v>
      </c>
      <c r="H225" t="s">
        <v>854</v>
      </c>
      <c r="I225" t="s">
        <v>915</v>
      </c>
      <c r="J225" t="s">
        <v>901</v>
      </c>
      <c r="K225">
        <v>60.64</v>
      </c>
      <c r="L225">
        <v>0.88</v>
      </c>
      <c r="M225" t="s">
        <v>866</v>
      </c>
      <c r="N225" t="s">
        <v>858</v>
      </c>
      <c r="O225">
        <v>4</v>
      </c>
      <c r="P225">
        <v>4096</v>
      </c>
      <c r="Q225">
        <v>0</v>
      </c>
      <c r="R225">
        <v>0</v>
      </c>
      <c r="S225">
        <v>0</v>
      </c>
      <c r="T225" t="s">
        <v>21</v>
      </c>
      <c r="U225" t="s">
        <v>343</v>
      </c>
      <c r="V225" t="s">
        <v>21</v>
      </c>
      <c r="W225">
        <v>0</v>
      </c>
      <c r="X225">
        <v>0</v>
      </c>
      <c r="Y225">
        <v>0</v>
      </c>
      <c r="Z225">
        <v>0</v>
      </c>
      <c r="AA225">
        <v>1</v>
      </c>
      <c r="AB225" t="s">
        <v>1115</v>
      </c>
      <c r="AC225" t="s">
        <v>1116</v>
      </c>
      <c r="AD225">
        <v>0</v>
      </c>
      <c r="AE225">
        <v>0</v>
      </c>
      <c r="AF225" t="s">
        <v>861</v>
      </c>
    </row>
    <row r="226" spans="5:32" x14ac:dyDescent="0.35">
      <c r="E226" t="s">
        <v>719</v>
      </c>
      <c r="F226" t="s">
        <v>27</v>
      </c>
      <c r="G226" t="s">
        <v>15</v>
      </c>
      <c r="H226" t="s">
        <v>854</v>
      </c>
      <c r="I226" t="s">
        <v>915</v>
      </c>
      <c r="J226" t="s">
        <v>945</v>
      </c>
      <c r="K226">
        <v>121.31</v>
      </c>
      <c r="L226">
        <v>0.88</v>
      </c>
      <c r="M226" t="s">
        <v>906</v>
      </c>
      <c r="N226" t="s">
        <v>858</v>
      </c>
      <c r="O226">
        <v>8</v>
      </c>
      <c r="P226">
        <v>16384</v>
      </c>
      <c r="Q226">
        <v>0</v>
      </c>
      <c r="R226">
        <v>0</v>
      </c>
      <c r="S226">
        <v>0</v>
      </c>
      <c r="T226" t="s">
        <v>21</v>
      </c>
      <c r="U226" t="s">
        <v>343</v>
      </c>
      <c r="V226" t="s">
        <v>21</v>
      </c>
      <c r="W226">
        <v>0</v>
      </c>
      <c r="X226">
        <v>0</v>
      </c>
      <c r="Y226">
        <v>0</v>
      </c>
      <c r="Z226">
        <v>0</v>
      </c>
      <c r="AA226">
        <v>1</v>
      </c>
      <c r="AB226" t="s">
        <v>1284</v>
      </c>
      <c r="AC226" t="s">
        <v>1285</v>
      </c>
      <c r="AD226">
        <v>0</v>
      </c>
      <c r="AE226">
        <v>0</v>
      </c>
      <c r="AF226" t="s">
        <v>861</v>
      </c>
    </row>
    <row r="227" spans="5:32" x14ac:dyDescent="0.35">
      <c r="E227" t="s">
        <v>591</v>
      </c>
      <c r="F227" t="s">
        <v>27</v>
      </c>
      <c r="G227" t="s">
        <v>15</v>
      </c>
      <c r="H227" t="s">
        <v>854</v>
      </c>
      <c r="I227" t="s">
        <v>915</v>
      </c>
      <c r="J227" t="s">
        <v>856</v>
      </c>
      <c r="K227">
        <v>48.64</v>
      </c>
      <c r="L227">
        <v>0.88</v>
      </c>
      <c r="M227" t="s">
        <v>857</v>
      </c>
      <c r="N227" t="s">
        <v>863</v>
      </c>
      <c r="O227">
        <v>2</v>
      </c>
      <c r="P227">
        <v>16384</v>
      </c>
      <c r="Q227">
        <v>0</v>
      </c>
      <c r="R227">
        <v>0</v>
      </c>
      <c r="S227">
        <v>0</v>
      </c>
      <c r="T227" t="s">
        <v>21</v>
      </c>
      <c r="U227" t="s">
        <v>343</v>
      </c>
      <c r="V227" t="s">
        <v>21</v>
      </c>
      <c r="W227">
        <v>0</v>
      </c>
      <c r="X227">
        <v>0</v>
      </c>
      <c r="Y227">
        <v>0</v>
      </c>
      <c r="Z227">
        <v>0</v>
      </c>
      <c r="AA227">
        <v>1</v>
      </c>
      <c r="AB227" t="s">
        <v>1208</v>
      </c>
      <c r="AC227" t="s">
        <v>1209</v>
      </c>
      <c r="AD227">
        <v>0</v>
      </c>
      <c r="AE227">
        <v>0</v>
      </c>
      <c r="AF227" t="s">
        <v>861</v>
      </c>
    </row>
    <row r="228" spans="5:32" x14ac:dyDescent="0.35">
      <c r="E228" t="s">
        <v>502</v>
      </c>
      <c r="F228" t="s">
        <v>27</v>
      </c>
      <c r="G228" t="s">
        <v>15</v>
      </c>
      <c r="H228" t="s">
        <v>854</v>
      </c>
      <c r="I228" t="s">
        <v>915</v>
      </c>
      <c r="J228" t="s">
        <v>980</v>
      </c>
      <c r="K228">
        <v>242.61</v>
      </c>
      <c r="L228">
        <v>0.88</v>
      </c>
      <c r="M228" t="s">
        <v>906</v>
      </c>
      <c r="N228" t="s">
        <v>858</v>
      </c>
      <c r="O228">
        <v>16</v>
      </c>
      <c r="P228">
        <v>32768</v>
      </c>
      <c r="Q228">
        <v>0</v>
      </c>
      <c r="R228">
        <v>0</v>
      </c>
      <c r="S228">
        <v>0</v>
      </c>
      <c r="T228" t="s">
        <v>21</v>
      </c>
      <c r="U228" t="s">
        <v>343</v>
      </c>
      <c r="V228" t="s">
        <v>21</v>
      </c>
      <c r="W228">
        <v>0</v>
      </c>
      <c r="X228">
        <v>0</v>
      </c>
      <c r="Y228">
        <v>0</v>
      </c>
      <c r="Z228">
        <v>0</v>
      </c>
      <c r="AA228">
        <v>1</v>
      </c>
      <c r="AB228" t="s">
        <v>1142</v>
      </c>
      <c r="AC228" t="s">
        <v>1143</v>
      </c>
      <c r="AD228">
        <v>0</v>
      </c>
      <c r="AE228">
        <v>0</v>
      </c>
      <c r="AF228" t="s">
        <v>861</v>
      </c>
    </row>
    <row r="229" spans="5:32" x14ac:dyDescent="0.35">
      <c r="E229" t="s">
        <v>730</v>
      </c>
      <c r="F229" t="s">
        <v>27</v>
      </c>
      <c r="G229" t="s">
        <v>15</v>
      </c>
      <c r="H229" t="s">
        <v>854</v>
      </c>
      <c r="I229" t="s">
        <v>915</v>
      </c>
      <c r="J229" t="s">
        <v>921</v>
      </c>
      <c r="K229">
        <v>68.33</v>
      </c>
      <c r="L229">
        <v>0.88</v>
      </c>
      <c r="M229" t="s">
        <v>866</v>
      </c>
      <c r="N229" t="s">
        <v>858</v>
      </c>
      <c r="O229">
        <v>4</v>
      </c>
      <c r="P229">
        <v>10240</v>
      </c>
      <c r="Q229">
        <v>0</v>
      </c>
      <c r="R229">
        <v>0</v>
      </c>
      <c r="S229">
        <v>0</v>
      </c>
      <c r="T229" t="s">
        <v>21</v>
      </c>
      <c r="U229" t="s">
        <v>343</v>
      </c>
      <c r="V229" t="s">
        <v>21</v>
      </c>
      <c r="W229">
        <v>0</v>
      </c>
      <c r="X229">
        <v>0</v>
      </c>
      <c r="Y229">
        <v>0</v>
      </c>
      <c r="Z229">
        <v>0</v>
      </c>
      <c r="AA229">
        <v>1</v>
      </c>
      <c r="AB229" t="s">
        <v>1292</v>
      </c>
      <c r="AC229" t="s">
        <v>1293</v>
      </c>
      <c r="AD229">
        <v>0</v>
      </c>
      <c r="AE229">
        <v>0</v>
      </c>
      <c r="AF229" t="s">
        <v>861</v>
      </c>
    </row>
    <row r="230" spans="5:32" x14ac:dyDescent="0.35">
      <c r="E230" t="s">
        <v>513</v>
      </c>
      <c r="F230" t="s">
        <v>27</v>
      </c>
      <c r="G230" t="s">
        <v>15</v>
      </c>
      <c r="H230" t="s">
        <v>854</v>
      </c>
      <c r="I230" t="s">
        <v>915</v>
      </c>
      <c r="J230" t="s">
        <v>945</v>
      </c>
      <c r="K230">
        <v>121.31</v>
      </c>
      <c r="L230">
        <v>0.44</v>
      </c>
      <c r="M230" t="s">
        <v>857</v>
      </c>
      <c r="N230" t="s">
        <v>858</v>
      </c>
      <c r="O230">
        <v>8</v>
      </c>
      <c r="P230">
        <v>12288</v>
      </c>
      <c r="Q230">
        <v>0</v>
      </c>
      <c r="R230">
        <v>0</v>
      </c>
      <c r="S230">
        <v>0</v>
      </c>
      <c r="T230" t="s">
        <v>21</v>
      </c>
      <c r="U230" t="s">
        <v>88</v>
      </c>
      <c r="V230" t="s">
        <v>21</v>
      </c>
      <c r="W230">
        <v>0</v>
      </c>
      <c r="X230">
        <v>0</v>
      </c>
      <c r="Y230">
        <v>0</v>
      </c>
      <c r="Z230">
        <v>0</v>
      </c>
      <c r="AA230">
        <v>1</v>
      </c>
      <c r="AB230" t="s">
        <v>1146</v>
      </c>
      <c r="AC230" t="s">
        <v>1147</v>
      </c>
      <c r="AD230">
        <v>0</v>
      </c>
      <c r="AE230">
        <v>0</v>
      </c>
      <c r="AF230" t="s">
        <v>861</v>
      </c>
    </row>
    <row r="231" spans="5:32" x14ac:dyDescent="0.35">
      <c r="E231" t="s">
        <v>742</v>
      </c>
      <c r="F231" t="s">
        <v>27</v>
      </c>
      <c r="G231" t="s">
        <v>890</v>
      </c>
      <c r="H231" t="s">
        <v>914</v>
      </c>
      <c r="I231" t="s">
        <v>915</v>
      </c>
      <c r="J231" t="s">
        <v>945</v>
      </c>
      <c r="K231">
        <v>121.31</v>
      </c>
      <c r="L231">
        <v>0.44</v>
      </c>
      <c r="M231" t="s">
        <v>27</v>
      </c>
      <c r="N231" t="s">
        <v>863</v>
      </c>
      <c r="O231">
        <v>8</v>
      </c>
      <c r="P231">
        <v>10240</v>
      </c>
      <c r="Q231">
        <v>0</v>
      </c>
      <c r="R231">
        <v>0</v>
      </c>
      <c r="S231">
        <v>0</v>
      </c>
      <c r="T231" t="s">
        <v>21</v>
      </c>
      <c r="U231" t="s">
        <v>88</v>
      </c>
      <c r="V231" t="s">
        <v>21</v>
      </c>
      <c r="W231">
        <v>0</v>
      </c>
      <c r="X231">
        <v>0</v>
      </c>
      <c r="Y231">
        <v>0</v>
      </c>
      <c r="Z231">
        <v>0</v>
      </c>
      <c r="AA231">
        <v>4</v>
      </c>
      <c r="AB231" t="s">
        <v>1305</v>
      </c>
      <c r="AC231" t="s">
        <v>1306</v>
      </c>
      <c r="AD231">
        <v>0</v>
      </c>
      <c r="AE231">
        <v>0</v>
      </c>
      <c r="AF231" t="s">
        <v>861</v>
      </c>
    </row>
    <row r="232" spans="5:32" x14ac:dyDescent="0.35">
      <c r="E232" t="s">
        <v>735</v>
      </c>
      <c r="F232" t="s">
        <v>27</v>
      </c>
      <c r="G232" t="s">
        <v>15</v>
      </c>
      <c r="H232" t="s">
        <v>854</v>
      </c>
      <c r="I232" t="s">
        <v>915</v>
      </c>
      <c r="J232" t="s">
        <v>945</v>
      </c>
      <c r="K232">
        <v>121.31</v>
      </c>
      <c r="L232">
        <v>0.88</v>
      </c>
      <c r="M232" t="s">
        <v>866</v>
      </c>
      <c r="N232" t="s">
        <v>858</v>
      </c>
      <c r="O232">
        <v>8</v>
      </c>
      <c r="P232">
        <v>12288</v>
      </c>
      <c r="Q232">
        <v>0</v>
      </c>
      <c r="R232">
        <v>0</v>
      </c>
      <c r="S232">
        <v>0</v>
      </c>
      <c r="T232" t="s">
        <v>21</v>
      </c>
      <c r="U232" t="s">
        <v>343</v>
      </c>
      <c r="V232" t="s">
        <v>21</v>
      </c>
      <c r="W232">
        <v>0</v>
      </c>
      <c r="X232">
        <v>0</v>
      </c>
      <c r="Y232">
        <v>0</v>
      </c>
      <c r="Z232">
        <v>0</v>
      </c>
      <c r="AA232">
        <v>1</v>
      </c>
      <c r="AB232" t="s">
        <v>1296</v>
      </c>
      <c r="AC232" t="s">
        <v>1297</v>
      </c>
      <c r="AD232">
        <v>0</v>
      </c>
      <c r="AE232">
        <v>0</v>
      </c>
      <c r="AF232" t="s">
        <v>861</v>
      </c>
    </row>
    <row r="233" spans="5:32" x14ac:dyDescent="0.35">
      <c r="E233" t="s">
        <v>527</v>
      </c>
      <c r="F233" t="s">
        <v>27</v>
      </c>
      <c r="G233" t="s">
        <v>15</v>
      </c>
      <c r="H233" t="s">
        <v>854</v>
      </c>
      <c r="I233" t="s">
        <v>915</v>
      </c>
      <c r="J233" t="s">
        <v>901</v>
      </c>
      <c r="K233">
        <v>60.64</v>
      </c>
      <c r="L233">
        <v>0.44</v>
      </c>
      <c r="M233" t="s">
        <v>857</v>
      </c>
      <c r="N233" t="s">
        <v>858</v>
      </c>
      <c r="O233">
        <v>4</v>
      </c>
      <c r="P233">
        <v>4096</v>
      </c>
      <c r="Q233">
        <v>0</v>
      </c>
      <c r="R233">
        <v>0</v>
      </c>
      <c r="S233">
        <v>0</v>
      </c>
      <c r="T233" t="s">
        <v>21</v>
      </c>
      <c r="U233" t="s">
        <v>88</v>
      </c>
      <c r="V233" t="s">
        <v>21</v>
      </c>
      <c r="W233">
        <v>0</v>
      </c>
      <c r="X233">
        <v>0</v>
      </c>
      <c r="Y233">
        <v>0</v>
      </c>
      <c r="Z233">
        <v>0</v>
      </c>
      <c r="AA233">
        <v>1</v>
      </c>
      <c r="AB233" t="s">
        <v>1158</v>
      </c>
      <c r="AC233" t="s">
        <v>1159</v>
      </c>
      <c r="AD233">
        <v>0</v>
      </c>
      <c r="AE233">
        <v>0</v>
      </c>
      <c r="AF233" t="s">
        <v>861</v>
      </c>
    </row>
    <row r="234" spans="5:32" x14ac:dyDescent="0.35">
      <c r="E234" t="s">
        <v>90</v>
      </c>
      <c r="F234" t="s">
        <v>27</v>
      </c>
      <c r="G234" t="s">
        <v>890</v>
      </c>
      <c r="H234" t="s">
        <v>914</v>
      </c>
      <c r="I234" t="s">
        <v>915</v>
      </c>
      <c r="J234" t="s">
        <v>980</v>
      </c>
      <c r="K234">
        <v>242.61</v>
      </c>
      <c r="L234">
        <v>15.18</v>
      </c>
      <c r="M234" t="s">
        <v>27</v>
      </c>
      <c r="N234" t="s">
        <v>858</v>
      </c>
      <c r="O234">
        <v>16</v>
      </c>
      <c r="P234">
        <v>16384</v>
      </c>
      <c r="Q234">
        <v>0</v>
      </c>
      <c r="R234">
        <v>0</v>
      </c>
      <c r="S234">
        <v>150</v>
      </c>
      <c r="T234" t="s">
        <v>88</v>
      </c>
      <c r="U234" t="s">
        <v>21</v>
      </c>
      <c r="V234" t="s">
        <v>21</v>
      </c>
      <c r="W234">
        <v>0</v>
      </c>
      <c r="X234">
        <v>0</v>
      </c>
      <c r="Y234">
        <v>0</v>
      </c>
      <c r="Z234">
        <v>0</v>
      </c>
      <c r="AA234">
        <v>1</v>
      </c>
      <c r="AB234" t="s">
        <v>916</v>
      </c>
      <c r="AC234" t="s">
        <v>900</v>
      </c>
      <c r="AD234">
        <v>0</v>
      </c>
      <c r="AE234">
        <v>0</v>
      </c>
      <c r="AF234" t="s">
        <v>861</v>
      </c>
    </row>
    <row r="235" spans="5:32" x14ac:dyDescent="0.35">
      <c r="E235" t="s">
        <v>198</v>
      </c>
      <c r="F235" t="s">
        <v>27</v>
      </c>
      <c r="G235" t="s">
        <v>890</v>
      </c>
      <c r="H235" t="s">
        <v>914</v>
      </c>
      <c r="I235" t="s">
        <v>915</v>
      </c>
      <c r="J235" t="s">
        <v>921</v>
      </c>
      <c r="K235">
        <v>68.33</v>
      </c>
      <c r="L235">
        <v>11.92</v>
      </c>
      <c r="M235" t="s">
        <v>27</v>
      </c>
      <c r="N235" t="s">
        <v>858</v>
      </c>
      <c r="O235">
        <v>4</v>
      </c>
      <c r="P235">
        <v>10240</v>
      </c>
      <c r="Q235">
        <v>0</v>
      </c>
      <c r="R235">
        <v>0</v>
      </c>
      <c r="S235">
        <v>120</v>
      </c>
      <c r="T235" t="s">
        <v>343</v>
      </c>
      <c r="U235" t="s">
        <v>21</v>
      </c>
      <c r="V235" t="s">
        <v>21</v>
      </c>
      <c r="W235">
        <v>0</v>
      </c>
      <c r="X235">
        <v>0</v>
      </c>
      <c r="Y235">
        <v>0</v>
      </c>
      <c r="Z235">
        <v>0</v>
      </c>
      <c r="AA235">
        <v>1</v>
      </c>
      <c r="AB235" t="s">
        <v>916</v>
      </c>
      <c r="AC235" t="s">
        <v>971</v>
      </c>
      <c r="AD235">
        <v>0</v>
      </c>
      <c r="AE235">
        <v>0</v>
      </c>
      <c r="AF235" t="s">
        <v>861</v>
      </c>
    </row>
    <row r="236" spans="5:32" x14ac:dyDescent="0.35">
      <c r="E236" t="s">
        <v>368</v>
      </c>
      <c r="F236" t="s">
        <v>27</v>
      </c>
      <c r="G236" t="s">
        <v>890</v>
      </c>
      <c r="H236" t="s">
        <v>914</v>
      </c>
      <c r="I236" t="s">
        <v>915</v>
      </c>
      <c r="J236" t="s">
        <v>882</v>
      </c>
      <c r="K236">
        <v>136.63999999999999</v>
      </c>
      <c r="L236">
        <v>0.88</v>
      </c>
      <c r="M236" t="s">
        <v>27</v>
      </c>
      <c r="N236" t="s">
        <v>863</v>
      </c>
      <c r="O236">
        <v>8</v>
      </c>
      <c r="P236">
        <v>32768</v>
      </c>
      <c r="Q236">
        <v>0</v>
      </c>
      <c r="R236">
        <v>0</v>
      </c>
      <c r="S236">
        <v>0</v>
      </c>
      <c r="T236" t="s">
        <v>21</v>
      </c>
      <c r="U236" t="s">
        <v>343</v>
      </c>
      <c r="V236" t="s">
        <v>21</v>
      </c>
      <c r="W236">
        <v>0</v>
      </c>
      <c r="X236">
        <v>0</v>
      </c>
      <c r="Y236">
        <v>0</v>
      </c>
      <c r="Z236">
        <v>0</v>
      </c>
      <c r="AA236">
        <v>1</v>
      </c>
      <c r="AB236" t="s">
        <v>916</v>
      </c>
      <c r="AC236" t="s">
        <v>1050</v>
      </c>
      <c r="AD236">
        <v>0</v>
      </c>
      <c r="AE236">
        <v>0</v>
      </c>
      <c r="AF236" t="s">
        <v>861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73E5-4B45-4B7B-9BC6-83F976596126}">
  <dimension ref="A1:B42"/>
  <sheetViews>
    <sheetView workbookViewId="0"/>
  </sheetViews>
  <sheetFormatPr defaultRowHeight="14.5" x14ac:dyDescent="0.35"/>
  <cols>
    <col min="1" max="1" width="28.7265625" customWidth="1"/>
  </cols>
  <sheetData>
    <row r="1" spans="1:2" x14ac:dyDescent="0.35">
      <c r="A1" s="17" t="s">
        <v>1699</v>
      </c>
      <c r="B1" s="2" t="s">
        <v>759</v>
      </c>
    </row>
    <row r="2" spans="1:2" x14ac:dyDescent="0.35">
      <c r="A2" s="18"/>
    </row>
    <row r="3" spans="1:2" x14ac:dyDescent="0.35">
      <c r="A3" s="18"/>
    </row>
    <row r="4" spans="1:2" x14ac:dyDescent="0.35">
      <c r="A4" s="18"/>
    </row>
    <row r="5" spans="1:2" x14ac:dyDescent="0.35">
      <c r="A5" s="18"/>
    </row>
    <row r="6" spans="1:2" x14ac:dyDescent="0.35">
      <c r="A6" s="18"/>
    </row>
    <row r="7" spans="1:2" x14ac:dyDescent="0.35">
      <c r="A7" s="18"/>
    </row>
    <row r="8" spans="1:2" x14ac:dyDescent="0.35">
      <c r="A8" s="18"/>
    </row>
    <row r="9" spans="1:2" x14ac:dyDescent="0.35">
      <c r="A9" s="18"/>
    </row>
    <row r="10" spans="1:2" x14ac:dyDescent="0.35">
      <c r="A10" s="18"/>
    </row>
    <row r="11" spans="1:2" x14ac:dyDescent="0.35">
      <c r="A11" s="18"/>
    </row>
    <row r="12" spans="1:2" x14ac:dyDescent="0.35">
      <c r="A12" s="18"/>
    </row>
    <row r="13" spans="1:2" x14ac:dyDescent="0.35">
      <c r="A13" s="18"/>
    </row>
    <row r="14" spans="1:2" x14ac:dyDescent="0.35">
      <c r="A14" s="18"/>
    </row>
    <row r="15" spans="1:2" x14ac:dyDescent="0.35">
      <c r="A15" s="18"/>
    </row>
    <row r="16" spans="1:2" x14ac:dyDescent="0.35">
      <c r="A16" s="18"/>
    </row>
    <row r="17" spans="1:1" x14ac:dyDescent="0.35">
      <c r="A17" s="18"/>
    </row>
    <row r="18" spans="1:1" x14ac:dyDescent="0.35">
      <c r="A18" s="18"/>
    </row>
    <row r="19" spans="1:1" x14ac:dyDescent="0.35">
      <c r="A19" s="18"/>
    </row>
    <row r="20" spans="1:1" x14ac:dyDescent="0.35">
      <c r="A20" s="18"/>
    </row>
    <row r="21" spans="1:1" x14ac:dyDescent="0.35">
      <c r="A21" s="18"/>
    </row>
    <row r="22" spans="1:1" x14ac:dyDescent="0.35">
      <c r="A22" s="18"/>
    </row>
    <row r="23" spans="1:1" x14ac:dyDescent="0.35">
      <c r="A23" s="18"/>
    </row>
    <row r="24" spans="1:1" x14ac:dyDescent="0.35">
      <c r="A24" s="18"/>
    </row>
    <row r="25" spans="1:1" x14ac:dyDescent="0.35">
      <c r="A25" s="18"/>
    </row>
    <row r="26" spans="1:1" x14ac:dyDescent="0.35">
      <c r="A26" s="18"/>
    </row>
    <row r="27" spans="1:1" x14ac:dyDescent="0.35">
      <c r="A27" s="18"/>
    </row>
    <row r="28" spans="1:1" x14ac:dyDescent="0.35">
      <c r="A28" s="18"/>
    </row>
    <row r="29" spans="1:1" x14ac:dyDescent="0.35">
      <c r="A29" s="18"/>
    </row>
    <row r="30" spans="1:1" x14ac:dyDescent="0.35">
      <c r="A30" s="18"/>
    </row>
    <row r="31" spans="1:1" x14ac:dyDescent="0.35">
      <c r="A31" s="18"/>
    </row>
    <row r="32" spans="1:1" x14ac:dyDescent="0.35">
      <c r="A32" s="18"/>
    </row>
    <row r="33" spans="1:1" x14ac:dyDescent="0.35">
      <c r="A33" s="18"/>
    </row>
    <row r="34" spans="1:1" x14ac:dyDescent="0.35">
      <c r="A34" s="18"/>
    </row>
    <row r="35" spans="1:1" x14ac:dyDescent="0.35">
      <c r="A35" s="18"/>
    </row>
    <row r="36" spans="1:1" x14ac:dyDescent="0.35">
      <c r="A36" s="18"/>
    </row>
    <row r="37" spans="1:1" x14ac:dyDescent="0.35">
      <c r="A37" s="18"/>
    </row>
    <row r="38" spans="1:1" x14ac:dyDescent="0.35">
      <c r="A38" s="18"/>
    </row>
    <row r="39" spans="1:1" x14ac:dyDescent="0.35">
      <c r="A39" s="18"/>
    </row>
    <row r="40" spans="1:1" x14ac:dyDescent="0.35">
      <c r="A40" s="18"/>
    </row>
    <row r="41" spans="1:1" x14ac:dyDescent="0.35">
      <c r="A41" s="18"/>
    </row>
    <row r="42" spans="1:1" x14ac:dyDescent="0.35">
      <c r="A42" s="1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8BEB-46B2-4CA9-B6DB-0BC360B48902}">
  <dimension ref="A1:I134"/>
  <sheetViews>
    <sheetView workbookViewId="0"/>
  </sheetViews>
  <sheetFormatPr defaultRowHeight="14.5" x14ac:dyDescent="0.35"/>
  <cols>
    <col min="1" max="1" width="28.7265625" customWidth="1"/>
    <col min="2" max="2" width="18.453125" bestFit="1" customWidth="1"/>
  </cols>
  <sheetData>
    <row r="1" spans="1:9" x14ac:dyDescent="0.35">
      <c r="A1" s="17" t="s">
        <v>1699</v>
      </c>
      <c r="B1" t="s">
        <v>760</v>
      </c>
      <c r="C1" t="s">
        <v>761</v>
      </c>
      <c r="D1" t="s">
        <v>762</v>
      </c>
      <c r="E1" t="s">
        <v>760</v>
      </c>
      <c r="F1" t="s">
        <v>763</v>
      </c>
      <c r="G1" t="s">
        <v>764</v>
      </c>
      <c r="H1" t="s">
        <v>765</v>
      </c>
      <c r="I1" t="s">
        <v>766</v>
      </c>
    </row>
    <row r="2" spans="1:9" x14ac:dyDescent="0.35">
      <c r="A2" s="18"/>
      <c r="B2" t="s">
        <v>488</v>
      </c>
      <c r="C2">
        <v>1</v>
      </c>
      <c r="D2" t="s">
        <v>767</v>
      </c>
      <c r="E2" t="s">
        <v>488</v>
      </c>
      <c r="F2">
        <v>16</v>
      </c>
      <c r="G2">
        <v>12</v>
      </c>
      <c r="H2" t="s">
        <v>768</v>
      </c>
    </row>
    <row r="3" spans="1:9" x14ac:dyDescent="0.35">
      <c r="A3" s="18"/>
      <c r="B3" t="s">
        <v>641</v>
      </c>
      <c r="C3">
        <v>1</v>
      </c>
      <c r="D3" t="s">
        <v>769</v>
      </c>
      <c r="E3" t="s">
        <v>641</v>
      </c>
      <c r="F3">
        <v>6</v>
      </c>
      <c r="G3">
        <v>2</v>
      </c>
      <c r="H3" t="s">
        <v>768</v>
      </c>
    </row>
    <row r="4" spans="1:9" x14ac:dyDescent="0.35">
      <c r="A4" s="18"/>
      <c r="B4" t="s">
        <v>91</v>
      </c>
      <c r="C4">
        <v>1</v>
      </c>
      <c r="D4" t="s">
        <v>770</v>
      </c>
      <c r="E4" t="s">
        <v>91</v>
      </c>
      <c r="F4">
        <v>8</v>
      </c>
      <c r="G4">
        <v>4</v>
      </c>
      <c r="H4" t="s">
        <v>771</v>
      </c>
    </row>
    <row r="5" spans="1:9" x14ac:dyDescent="0.35">
      <c r="A5" s="18"/>
      <c r="B5" t="s">
        <v>599</v>
      </c>
      <c r="C5">
        <v>1</v>
      </c>
      <c r="D5" t="s">
        <v>772</v>
      </c>
      <c r="E5" t="s">
        <v>599</v>
      </c>
      <c r="F5">
        <v>4</v>
      </c>
      <c r="G5">
        <v>2</v>
      </c>
      <c r="H5" t="s">
        <v>768</v>
      </c>
    </row>
    <row r="6" spans="1:9" x14ac:dyDescent="0.35">
      <c r="A6" s="18"/>
      <c r="B6" t="s">
        <v>419</v>
      </c>
      <c r="C6">
        <v>1</v>
      </c>
      <c r="D6" t="s">
        <v>773</v>
      </c>
      <c r="E6" t="s">
        <v>419</v>
      </c>
      <c r="F6">
        <v>4</v>
      </c>
      <c r="G6">
        <v>2</v>
      </c>
      <c r="H6" t="s">
        <v>774</v>
      </c>
    </row>
    <row r="7" spans="1:9" x14ac:dyDescent="0.35">
      <c r="A7" s="18"/>
      <c r="B7" t="s">
        <v>243</v>
      </c>
      <c r="C7">
        <v>2</v>
      </c>
      <c r="D7" t="s">
        <v>773</v>
      </c>
      <c r="E7" t="s">
        <v>243</v>
      </c>
      <c r="F7">
        <v>32</v>
      </c>
      <c r="G7">
        <v>2</v>
      </c>
      <c r="H7" t="s">
        <v>775</v>
      </c>
    </row>
    <row r="8" spans="1:9" x14ac:dyDescent="0.35">
      <c r="A8" s="18"/>
      <c r="B8" t="s">
        <v>776</v>
      </c>
      <c r="D8" t="s">
        <v>777</v>
      </c>
    </row>
    <row r="9" spans="1:9" x14ac:dyDescent="0.35">
      <c r="A9" s="18"/>
      <c r="B9" t="s">
        <v>250</v>
      </c>
      <c r="C9">
        <v>2</v>
      </c>
      <c r="D9" t="s">
        <v>773</v>
      </c>
      <c r="E9" t="s">
        <v>250</v>
      </c>
      <c r="F9">
        <v>32</v>
      </c>
      <c r="G9">
        <v>4</v>
      </c>
      <c r="H9" t="s">
        <v>775</v>
      </c>
    </row>
    <row r="10" spans="1:9" x14ac:dyDescent="0.35">
      <c r="A10" s="18"/>
      <c r="B10" t="s">
        <v>776</v>
      </c>
      <c r="D10" t="s">
        <v>778</v>
      </c>
    </row>
    <row r="11" spans="1:9" x14ac:dyDescent="0.35">
      <c r="A11" s="18"/>
      <c r="B11" t="s">
        <v>401</v>
      </c>
      <c r="C11">
        <v>2</v>
      </c>
      <c r="D11" t="s">
        <v>769</v>
      </c>
      <c r="E11" t="s">
        <v>401</v>
      </c>
      <c r="F11">
        <v>16</v>
      </c>
      <c r="G11">
        <v>4</v>
      </c>
      <c r="H11" t="s">
        <v>775</v>
      </c>
    </row>
    <row r="12" spans="1:9" x14ac:dyDescent="0.35">
      <c r="A12" s="18"/>
      <c r="B12" t="s">
        <v>776</v>
      </c>
      <c r="D12" t="s">
        <v>779</v>
      </c>
    </row>
    <row r="13" spans="1:9" x14ac:dyDescent="0.35">
      <c r="A13" s="18"/>
      <c r="B13" t="s">
        <v>776</v>
      </c>
      <c r="D13" t="s">
        <v>780</v>
      </c>
    </row>
    <row r="14" spans="1:9" x14ac:dyDescent="0.35">
      <c r="A14" s="18"/>
      <c r="B14" t="s">
        <v>651</v>
      </c>
      <c r="C14">
        <v>1</v>
      </c>
      <c r="D14" t="s">
        <v>781</v>
      </c>
      <c r="E14" t="s">
        <v>651</v>
      </c>
      <c r="F14">
        <v>8</v>
      </c>
      <c r="G14">
        <v>2</v>
      </c>
      <c r="H14" t="s">
        <v>775</v>
      </c>
    </row>
    <row r="15" spans="1:9" x14ac:dyDescent="0.35">
      <c r="A15" s="18"/>
      <c r="B15" t="s">
        <v>417</v>
      </c>
      <c r="C15">
        <v>1</v>
      </c>
      <c r="D15" t="s">
        <v>782</v>
      </c>
      <c r="E15" t="s">
        <v>417</v>
      </c>
      <c r="F15">
        <v>16</v>
      </c>
      <c r="G15">
        <v>6</v>
      </c>
      <c r="H15" t="s">
        <v>775</v>
      </c>
    </row>
    <row r="16" spans="1:9" x14ac:dyDescent="0.35">
      <c r="A16" s="18"/>
      <c r="B16" t="s">
        <v>460</v>
      </c>
      <c r="C16">
        <v>9</v>
      </c>
      <c r="D16" t="s">
        <v>767</v>
      </c>
      <c r="E16" t="s">
        <v>460</v>
      </c>
      <c r="F16">
        <v>32</v>
      </c>
      <c r="G16">
        <v>4</v>
      </c>
      <c r="H16" t="s">
        <v>783</v>
      </c>
    </row>
    <row r="17" spans="1:8" x14ac:dyDescent="0.35">
      <c r="A17" s="18"/>
      <c r="B17" t="s">
        <v>776</v>
      </c>
      <c r="D17" t="s">
        <v>784</v>
      </c>
    </row>
    <row r="18" spans="1:8" x14ac:dyDescent="0.35">
      <c r="A18" s="18"/>
      <c r="D18" t="s">
        <v>785</v>
      </c>
    </row>
    <row r="19" spans="1:8" x14ac:dyDescent="0.35">
      <c r="A19" s="18"/>
      <c r="D19" t="s">
        <v>786</v>
      </c>
    </row>
    <row r="20" spans="1:8" x14ac:dyDescent="0.35">
      <c r="A20" s="18"/>
      <c r="D20" t="s">
        <v>787</v>
      </c>
    </row>
    <row r="21" spans="1:8" x14ac:dyDescent="0.35">
      <c r="A21" s="18"/>
      <c r="D21" t="s">
        <v>788</v>
      </c>
    </row>
    <row r="22" spans="1:8" x14ac:dyDescent="0.35">
      <c r="A22" s="18"/>
      <c r="D22" t="s">
        <v>788</v>
      </c>
    </row>
    <row r="23" spans="1:8" x14ac:dyDescent="0.35">
      <c r="A23" s="18"/>
      <c r="D23" t="s">
        <v>785</v>
      </c>
    </row>
    <row r="24" spans="1:8" x14ac:dyDescent="0.35">
      <c r="A24" s="18"/>
      <c r="D24" t="s">
        <v>789</v>
      </c>
    </row>
    <row r="25" spans="1:8" x14ac:dyDescent="0.35">
      <c r="A25" s="18"/>
      <c r="B25" t="s">
        <v>254</v>
      </c>
      <c r="C25">
        <v>10</v>
      </c>
      <c r="D25" t="s">
        <v>767</v>
      </c>
      <c r="E25" t="s">
        <v>254</v>
      </c>
      <c r="F25">
        <v>64</v>
      </c>
      <c r="G25">
        <v>10</v>
      </c>
      <c r="H25" t="s">
        <v>768</v>
      </c>
    </row>
    <row r="26" spans="1:8" x14ac:dyDescent="0.35">
      <c r="A26" s="18"/>
      <c r="B26" t="s">
        <v>776</v>
      </c>
      <c r="D26" t="s">
        <v>790</v>
      </c>
    </row>
    <row r="27" spans="1:8" x14ac:dyDescent="0.35">
      <c r="A27" s="18"/>
      <c r="D27" t="s">
        <v>785</v>
      </c>
    </row>
    <row r="28" spans="1:8" x14ac:dyDescent="0.35">
      <c r="A28" s="18"/>
      <c r="D28" t="s">
        <v>785</v>
      </c>
    </row>
    <row r="29" spans="1:8" x14ac:dyDescent="0.35">
      <c r="A29" s="18"/>
      <c r="D29" t="s">
        <v>791</v>
      </c>
    </row>
    <row r="30" spans="1:8" x14ac:dyDescent="0.35">
      <c r="A30" s="18"/>
      <c r="D30" t="s">
        <v>785</v>
      </c>
    </row>
    <row r="31" spans="1:8" x14ac:dyDescent="0.35">
      <c r="A31" s="18"/>
      <c r="D31" t="s">
        <v>792</v>
      </c>
    </row>
    <row r="32" spans="1:8" x14ac:dyDescent="0.35">
      <c r="A32" s="18"/>
      <c r="D32" t="s">
        <v>793</v>
      </c>
    </row>
    <row r="33" spans="1:8" x14ac:dyDescent="0.35">
      <c r="A33" s="18"/>
      <c r="D33" t="s">
        <v>794</v>
      </c>
    </row>
    <row r="34" spans="1:8" x14ac:dyDescent="0.35">
      <c r="A34" s="18"/>
      <c r="D34" t="s">
        <v>795</v>
      </c>
    </row>
    <row r="35" spans="1:8" x14ac:dyDescent="0.35">
      <c r="A35" s="18"/>
      <c r="B35" t="s">
        <v>23</v>
      </c>
      <c r="C35">
        <v>4</v>
      </c>
      <c r="D35" t="s">
        <v>767</v>
      </c>
      <c r="E35" t="s">
        <v>23</v>
      </c>
      <c r="F35">
        <v>80</v>
      </c>
      <c r="G35">
        <v>10</v>
      </c>
      <c r="H35" t="s">
        <v>768</v>
      </c>
    </row>
    <row r="36" spans="1:8" x14ac:dyDescent="0.35">
      <c r="A36" s="18"/>
      <c r="B36" t="s">
        <v>776</v>
      </c>
      <c r="D36" t="s">
        <v>796</v>
      </c>
    </row>
    <row r="37" spans="1:8" x14ac:dyDescent="0.35">
      <c r="A37" s="18"/>
      <c r="D37" t="s">
        <v>781</v>
      </c>
    </row>
    <row r="38" spans="1:8" x14ac:dyDescent="0.35">
      <c r="A38" s="18"/>
      <c r="D38" t="s">
        <v>791</v>
      </c>
    </row>
    <row r="39" spans="1:8" x14ac:dyDescent="0.35">
      <c r="A39" s="18"/>
      <c r="B39" t="s">
        <v>413</v>
      </c>
      <c r="C39">
        <v>1</v>
      </c>
      <c r="D39" t="s">
        <v>797</v>
      </c>
      <c r="E39" t="s">
        <v>413</v>
      </c>
      <c r="F39">
        <v>16</v>
      </c>
      <c r="G39">
        <v>12</v>
      </c>
      <c r="H39" t="s">
        <v>768</v>
      </c>
    </row>
    <row r="40" spans="1:8" x14ac:dyDescent="0.35">
      <c r="A40" s="18"/>
      <c r="B40" t="s">
        <v>322</v>
      </c>
      <c r="C40">
        <v>1</v>
      </c>
      <c r="D40" t="s">
        <v>767</v>
      </c>
      <c r="E40" t="s">
        <v>322</v>
      </c>
      <c r="F40">
        <v>4</v>
      </c>
      <c r="G40">
        <v>4</v>
      </c>
      <c r="H40" t="s">
        <v>768</v>
      </c>
    </row>
    <row r="41" spans="1:8" x14ac:dyDescent="0.35">
      <c r="A41" s="18"/>
      <c r="B41" t="s">
        <v>405</v>
      </c>
      <c r="C41">
        <v>4</v>
      </c>
      <c r="D41" t="s">
        <v>798</v>
      </c>
      <c r="E41" t="s">
        <v>405</v>
      </c>
      <c r="F41">
        <v>32</v>
      </c>
      <c r="G41">
        <v>12</v>
      </c>
      <c r="H41" t="s">
        <v>783</v>
      </c>
    </row>
    <row r="42" spans="1:8" x14ac:dyDescent="0.35">
      <c r="A42" s="18"/>
      <c r="B42" t="s">
        <v>776</v>
      </c>
      <c r="D42" t="s">
        <v>799</v>
      </c>
    </row>
    <row r="43" spans="1:8" x14ac:dyDescent="0.35">
      <c r="D43" t="s">
        <v>800</v>
      </c>
    </row>
    <row r="44" spans="1:8" x14ac:dyDescent="0.35">
      <c r="D44" t="s">
        <v>769</v>
      </c>
    </row>
    <row r="45" spans="1:8" x14ac:dyDescent="0.35">
      <c r="B45" t="s">
        <v>776</v>
      </c>
      <c r="D45" t="s">
        <v>801</v>
      </c>
    </row>
    <row r="46" spans="1:8" x14ac:dyDescent="0.35">
      <c r="B46" t="s">
        <v>695</v>
      </c>
      <c r="C46">
        <v>3</v>
      </c>
      <c r="D46" t="s">
        <v>773</v>
      </c>
      <c r="E46" t="s">
        <v>695</v>
      </c>
      <c r="F46">
        <v>20</v>
      </c>
      <c r="G46">
        <v>6</v>
      </c>
      <c r="H46" t="s">
        <v>783</v>
      </c>
    </row>
    <row r="47" spans="1:8" x14ac:dyDescent="0.35">
      <c r="B47" t="s">
        <v>776</v>
      </c>
      <c r="D47" t="s">
        <v>802</v>
      </c>
    </row>
    <row r="48" spans="1:8" x14ac:dyDescent="0.35">
      <c r="D48" t="s">
        <v>803</v>
      </c>
    </row>
    <row r="49" spans="2:8" x14ac:dyDescent="0.35">
      <c r="B49" t="s">
        <v>94</v>
      </c>
      <c r="C49">
        <v>3</v>
      </c>
      <c r="D49" t="s">
        <v>773</v>
      </c>
      <c r="E49" t="s">
        <v>94</v>
      </c>
      <c r="F49">
        <v>12</v>
      </c>
      <c r="G49">
        <v>4</v>
      </c>
      <c r="H49" t="s">
        <v>783</v>
      </c>
    </row>
    <row r="50" spans="2:8" x14ac:dyDescent="0.35">
      <c r="B50" t="s">
        <v>776</v>
      </c>
      <c r="D50" t="s">
        <v>802</v>
      </c>
    </row>
    <row r="51" spans="2:8" x14ac:dyDescent="0.35">
      <c r="D51" t="s">
        <v>803</v>
      </c>
    </row>
    <row r="52" spans="2:8" x14ac:dyDescent="0.35">
      <c r="B52" t="s">
        <v>669</v>
      </c>
      <c r="C52">
        <v>17</v>
      </c>
      <c r="D52" t="s">
        <v>773</v>
      </c>
      <c r="E52" t="s">
        <v>669</v>
      </c>
      <c r="F52">
        <v>48</v>
      </c>
      <c r="G52">
        <v>8</v>
      </c>
      <c r="H52" t="s">
        <v>783</v>
      </c>
    </row>
    <row r="53" spans="2:8" x14ac:dyDescent="0.35">
      <c r="B53" t="s">
        <v>776</v>
      </c>
      <c r="D53" t="s">
        <v>772</v>
      </c>
    </row>
    <row r="54" spans="2:8" x14ac:dyDescent="0.35">
      <c r="D54" t="s">
        <v>785</v>
      </c>
    </row>
    <row r="55" spans="2:8" x14ac:dyDescent="0.35">
      <c r="D55" t="s">
        <v>770</v>
      </c>
    </row>
    <row r="56" spans="2:8" x14ac:dyDescent="0.35">
      <c r="D56" t="s">
        <v>804</v>
      </c>
    </row>
    <row r="57" spans="2:8" x14ac:dyDescent="0.35">
      <c r="D57" t="s">
        <v>772</v>
      </c>
    </row>
    <row r="58" spans="2:8" x14ac:dyDescent="0.35">
      <c r="D58" t="s">
        <v>805</v>
      </c>
    </row>
    <row r="59" spans="2:8" x14ac:dyDescent="0.35">
      <c r="D59" t="s">
        <v>772</v>
      </c>
    </row>
    <row r="60" spans="2:8" x14ac:dyDescent="0.35">
      <c r="D60" t="s">
        <v>806</v>
      </c>
    </row>
    <row r="61" spans="2:8" x14ac:dyDescent="0.35">
      <c r="D61" t="s">
        <v>772</v>
      </c>
    </row>
    <row r="62" spans="2:8" x14ac:dyDescent="0.35">
      <c r="D62" t="s">
        <v>807</v>
      </c>
    </row>
    <row r="63" spans="2:8" x14ac:dyDescent="0.35">
      <c r="D63" t="s">
        <v>808</v>
      </c>
    </row>
    <row r="64" spans="2:8" x14ac:dyDescent="0.35">
      <c r="D64" t="s">
        <v>786</v>
      </c>
    </row>
    <row r="65" spans="2:8" x14ac:dyDescent="0.35">
      <c r="D65" t="s">
        <v>786</v>
      </c>
    </row>
    <row r="66" spans="2:8" x14ac:dyDescent="0.35">
      <c r="D66" t="s">
        <v>809</v>
      </c>
    </row>
    <row r="67" spans="2:8" x14ac:dyDescent="0.35">
      <c r="D67" t="s">
        <v>810</v>
      </c>
    </row>
    <row r="68" spans="2:8" x14ac:dyDescent="0.35">
      <c r="D68" t="s">
        <v>809</v>
      </c>
    </row>
    <row r="69" spans="2:8" x14ac:dyDescent="0.35">
      <c r="B69" t="s">
        <v>120</v>
      </c>
      <c r="C69">
        <v>16</v>
      </c>
      <c r="D69" t="s">
        <v>773</v>
      </c>
      <c r="E69" t="s">
        <v>120</v>
      </c>
      <c r="F69">
        <v>48</v>
      </c>
      <c r="G69">
        <v>8</v>
      </c>
      <c r="H69" t="s">
        <v>783</v>
      </c>
    </row>
    <row r="70" spans="2:8" x14ac:dyDescent="0.35">
      <c r="B70" t="s">
        <v>776</v>
      </c>
      <c r="D70" t="s">
        <v>772</v>
      </c>
    </row>
    <row r="71" spans="2:8" x14ac:dyDescent="0.35">
      <c r="D71" t="s">
        <v>770</v>
      </c>
    </row>
    <row r="72" spans="2:8" x14ac:dyDescent="0.35">
      <c r="D72" t="s">
        <v>786</v>
      </c>
    </row>
    <row r="73" spans="2:8" x14ac:dyDescent="0.35">
      <c r="D73" t="s">
        <v>805</v>
      </c>
    </row>
    <row r="74" spans="2:8" x14ac:dyDescent="0.35">
      <c r="D74" t="s">
        <v>772</v>
      </c>
    </row>
    <row r="75" spans="2:8" x14ac:dyDescent="0.35">
      <c r="D75" t="s">
        <v>806</v>
      </c>
    </row>
    <row r="76" spans="2:8" x14ac:dyDescent="0.35">
      <c r="D76" t="s">
        <v>772</v>
      </c>
    </row>
    <row r="77" spans="2:8" x14ac:dyDescent="0.35">
      <c r="D77" t="s">
        <v>807</v>
      </c>
    </row>
    <row r="78" spans="2:8" x14ac:dyDescent="0.35">
      <c r="D78" t="s">
        <v>808</v>
      </c>
    </row>
    <row r="79" spans="2:8" x14ac:dyDescent="0.35">
      <c r="D79" t="s">
        <v>786</v>
      </c>
    </row>
    <row r="80" spans="2:8" x14ac:dyDescent="0.35">
      <c r="D80" t="s">
        <v>809</v>
      </c>
    </row>
    <row r="81" spans="2:8" x14ac:dyDescent="0.35">
      <c r="D81" t="s">
        <v>810</v>
      </c>
    </row>
    <row r="82" spans="2:8" x14ac:dyDescent="0.35">
      <c r="D82" t="s">
        <v>809</v>
      </c>
    </row>
    <row r="83" spans="2:8" x14ac:dyDescent="0.35">
      <c r="D83" t="s">
        <v>804</v>
      </c>
    </row>
    <row r="84" spans="2:8" x14ac:dyDescent="0.35">
      <c r="D84" t="s">
        <v>772</v>
      </c>
    </row>
    <row r="85" spans="2:8" x14ac:dyDescent="0.35">
      <c r="B85" t="s">
        <v>624</v>
      </c>
      <c r="C85">
        <v>5</v>
      </c>
      <c r="D85" t="s">
        <v>797</v>
      </c>
      <c r="E85" t="s">
        <v>624</v>
      </c>
      <c r="F85">
        <v>12</v>
      </c>
      <c r="G85">
        <v>2</v>
      </c>
      <c r="H85" t="s">
        <v>783</v>
      </c>
    </row>
    <row r="86" spans="2:8" x14ac:dyDescent="0.35">
      <c r="B86" t="s">
        <v>776</v>
      </c>
      <c r="D86" t="s">
        <v>811</v>
      </c>
    </row>
    <row r="87" spans="2:8" x14ac:dyDescent="0.35">
      <c r="D87" t="s">
        <v>812</v>
      </c>
    </row>
    <row r="88" spans="2:8" x14ac:dyDescent="0.35">
      <c r="D88" t="s">
        <v>813</v>
      </c>
    </row>
    <row r="89" spans="2:8" x14ac:dyDescent="0.35">
      <c r="D89" t="s">
        <v>796</v>
      </c>
    </row>
    <row r="90" spans="2:8" x14ac:dyDescent="0.35">
      <c r="B90" t="s">
        <v>72</v>
      </c>
      <c r="C90">
        <v>1</v>
      </c>
      <c r="D90" t="s">
        <v>773</v>
      </c>
      <c r="E90" t="s">
        <v>72</v>
      </c>
      <c r="F90">
        <v>4</v>
      </c>
      <c r="G90">
        <v>2</v>
      </c>
      <c r="H90" t="s">
        <v>814</v>
      </c>
    </row>
    <row r="91" spans="2:8" x14ac:dyDescent="0.35">
      <c r="B91" t="s">
        <v>815</v>
      </c>
      <c r="C91">
        <v>1</v>
      </c>
      <c r="D91" t="s">
        <v>769</v>
      </c>
      <c r="E91" t="s">
        <v>815</v>
      </c>
      <c r="F91">
        <v>6</v>
      </c>
      <c r="G91">
        <v>2</v>
      </c>
      <c r="H91" t="s">
        <v>768</v>
      </c>
    </row>
    <row r="92" spans="2:8" x14ac:dyDescent="0.35">
      <c r="B92" t="s">
        <v>309</v>
      </c>
      <c r="C92">
        <v>3</v>
      </c>
      <c r="D92" t="s">
        <v>809</v>
      </c>
      <c r="E92" t="s">
        <v>309</v>
      </c>
      <c r="F92">
        <v>8</v>
      </c>
      <c r="G92">
        <v>4</v>
      </c>
      <c r="H92" t="s">
        <v>775</v>
      </c>
    </row>
    <row r="93" spans="2:8" x14ac:dyDescent="0.35">
      <c r="B93" t="s">
        <v>776</v>
      </c>
      <c r="D93" t="s">
        <v>816</v>
      </c>
    </row>
    <row r="94" spans="2:8" x14ac:dyDescent="0.35">
      <c r="D94" t="s">
        <v>767</v>
      </c>
    </row>
    <row r="95" spans="2:8" x14ac:dyDescent="0.35">
      <c r="B95" t="s">
        <v>434</v>
      </c>
      <c r="C95">
        <v>2</v>
      </c>
      <c r="D95" t="s">
        <v>769</v>
      </c>
      <c r="E95" t="s">
        <v>434</v>
      </c>
      <c r="F95">
        <v>24</v>
      </c>
      <c r="G95">
        <v>8</v>
      </c>
      <c r="H95" t="s">
        <v>768</v>
      </c>
    </row>
    <row r="96" spans="2:8" x14ac:dyDescent="0.35">
      <c r="B96" t="s">
        <v>776</v>
      </c>
      <c r="D96" t="s">
        <v>767</v>
      </c>
    </row>
    <row r="97" spans="2:8" x14ac:dyDescent="0.35">
      <c r="B97" t="s">
        <v>514</v>
      </c>
      <c r="C97">
        <v>2</v>
      </c>
      <c r="D97" t="s">
        <v>773</v>
      </c>
      <c r="E97" t="s">
        <v>514</v>
      </c>
      <c r="F97">
        <v>8</v>
      </c>
      <c r="G97">
        <v>4</v>
      </c>
      <c r="H97" t="s">
        <v>771</v>
      </c>
    </row>
    <row r="98" spans="2:8" x14ac:dyDescent="0.35">
      <c r="B98" t="s">
        <v>776</v>
      </c>
      <c r="D98" t="s">
        <v>770</v>
      </c>
    </row>
    <row r="99" spans="2:8" x14ac:dyDescent="0.35">
      <c r="B99" t="s">
        <v>504</v>
      </c>
      <c r="C99">
        <v>4</v>
      </c>
      <c r="D99" t="s">
        <v>817</v>
      </c>
      <c r="E99" t="s">
        <v>504</v>
      </c>
      <c r="F99">
        <v>30</v>
      </c>
      <c r="G99">
        <v>8</v>
      </c>
      <c r="H99" t="s">
        <v>783</v>
      </c>
    </row>
    <row r="100" spans="2:8" x14ac:dyDescent="0.35">
      <c r="B100" t="s">
        <v>776</v>
      </c>
      <c r="D100" t="s">
        <v>777</v>
      </c>
    </row>
    <row r="101" spans="2:8" x14ac:dyDescent="0.35">
      <c r="D101" t="s">
        <v>818</v>
      </c>
    </row>
    <row r="102" spans="2:8" x14ac:dyDescent="0.35">
      <c r="D102" t="s">
        <v>773</v>
      </c>
    </row>
    <row r="103" spans="2:8" x14ac:dyDescent="0.35">
      <c r="B103" t="s">
        <v>234</v>
      </c>
      <c r="C103">
        <v>3</v>
      </c>
      <c r="D103" t="s">
        <v>769</v>
      </c>
      <c r="E103" t="s">
        <v>234</v>
      </c>
      <c r="F103">
        <v>24</v>
      </c>
      <c r="G103">
        <v>10</v>
      </c>
      <c r="H103" t="s">
        <v>775</v>
      </c>
    </row>
    <row r="104" spans="2:8" x14ac:dyDescent="0.35">
      <c r="B104" t="s">
        <v>776</v>
      </c>
      <c r="D104" t="s">
        <v>819</v>
      </c>
    </row>
    <row r="105" spans="2:8" x14ac:dyDescent="0.35">
      <c r="D105" t="s">
        <v>797</v>
      </c>
    </row>
    <row r="106" spans="2:8" x14ac:dyDescent="0.35">
      <c r="B106" t="s">
        <v>167</v>
      </c>
      <c r="C106">
        <v>2</v>
      </c>
      <c r="D106" t="s">
        <v>808</v>
      </c>
      <c r="E106" t="s">
        <v>167</v>
      </c>
      <c r="F106">
        <v>8</v>
      </c>
      <c r="G106">
        <v>2</v>
      </c>
      <c r="H106" t="s">
        <v>783</v>
      </c>
    </row>
    <row r="107" spans="2:8" x14ac:dyDescent="0.35">
      <c r="B107" t="s">
        <v>776</v>
      </c>
      <c r="D107" t="s">
        <v>820</v>
      </c>
    </row>
    <row r="108" spans="2:8" x14ac:dyDescent="0.35">
      <c r="B108" t="s">
        <v>543</v>
      </c>
      <c r="C108">
        <v>2</v>
      </c>
      <c r="D108" t="s">
        <v>770</v>
      </c>
      <c r="E108" t="s">
        <v>543</v>
      </c>
      <c r="F108">
        <v>16</v>
      </c>
      <c r="G108">
        <v>8</v>
      </c>
      <c r="H108" t="s">
        <v>783</v>
      </c>
    </row>
    <row r="109" spans="2:8" x14ac:dyDescent="0.35">
      <c r="B109" t="s">
        <v>776</v>
      </c>
      <c r="D109" t="s">
        <v>780</v>
      </c>
    </row>
    <row r="110" spans="2:8" x14ac:dyDescent="0.35">
      <c r="B110" t="s">
        <v>822</v>
      </c>
      <c r="C110">
        <v>3</v>
      </c>
      <c r="D110" t="s">
        <v>821</v>
      </c>
      <c r="E110" t="s">
        <v>822</v>
      </c>
      <c r="F110">
        <v>16</v>
      </c>
      <c r="G110">
        <v>2</v>
      </c>
      <c r="H110" t="s">
        <v>775</v>
      </c>
    </row>
    <row r="111" spans="2:8" x14ac:dyDescent="0.35">
      <c r="B111" t="s">
        <v>776</v>
      </c>
      <c r="D111" t="s">
        <v>823</v>
      </c>
    </row>
    <row r="112" spans="2:8" x14ac:dyDescent="0.35">
      <c r="D112" t="s">
        <v>821</v>
      </c>
    </row>
    <row r="113" spans="2:8" x14ac:dyDescent="0.35">
      <c r="B113" t="s">
        <v>249</v>
      </c>
      <c r="C113">
        <v>1</v>
      </c>
      <c r="D113" t="s">
        <v>773</v>
      </c>
      <c r="E113" t="s">
        <v>249</v>
      </c>
      <c r="F113">
        <v>8</v>
      </c>
      <c r="G113">
        <v>2</v>
      </c>
      <c r="H113" t="s">
        <v>775</v>
      </c>
    </row>
    <row r="114" spans="2:8" x14ac:dyDescent="0.35">
      <c r="B114" t="s">
        <v>200</v>
      </c>
      <c r="C114">
        <v>7</v>
      </c>
      <c r="D114" t="s">
        <v>773</v>
      </c>
      <c r="E114" t="s">
        <v>200</v>
      </c>
      <c r="F114">
        <v>16</v>
      </c>
      <c r="G114">
        <v>4</v>
      </c>
      <c r="H114" t="s">
        <v>775</v>
      </c>
    </row>
    <row r="115" spans="2:8" x14ac:dyDescent="0.35">
      <c r="B115" t="s">
        <v>776</v>
      </c>
      <c r="D115" t="s">
        <v>824</v>
      </c>
    </row>
    <row r="116" spans="2:8" x14ac:dyDescent="0.35">
      <c r="D116" t="s">
        <v>825</v>
      </c>
    </row>
    <row r="117" spans="2:8" x14ac:dyDescent="0.35">
      <c r="D117" t="s">
        <v>826</v>
      </c>
    </row>
    <row r="118" spans="2:8" x14ac:dyDescent="0.35">
      <c r="D118" t="s">
        <v>827</v>
      </c>
    </row>
    <row r="119" spans="2:8" x14ac:dyDescent="0.35">
      <c r="D119" t="s">
        <v>828</v>
      </c>
    </row>
    <row r="120" spans="2:8" x14ac:dyDescent="0.35">
      <c r="D120" t="s">
        <v>829</v>
      </c>
    </row>
    <row r="121" spans="2:8" x14ac:dyDescent="0.35">
      <c r="B121" t="s">
        <v>708</v>
      </c>
      <c r="C121">
        <v>1</v>
      </c>
      <c r="D121" t="s">
        <v>823</v>
      </c>
      <c r="E121" t="s">
        <v>708</v>
      </c>
      <c r="F121">
        <v>16</v>
      </c>
      <c r="G121">
        <v>8</v>
      </c>
      <c r="H121" t="s">
        <v>783</v>
      </c>
    </row>
    <row r="122" spans="2:8" x14ac:dyDescent="0.35">
      <c r="B122" t="s">
        <v>489</v>
      </c>
      <c r="C122">
        <v>1</v>
      </c>
      <c r="D122" t="s">
        <v>767</v>
      </c>
      <c r="E122" t="s">
        <v>489</v>
      </c>
      <c r="F122">
        <v>16</v>
      </c>
      <c r="G122">
        <v>2</v>
      </c>
      <c r="H122" t="s">
        <v>768</v>
      </c>
    </row>
    <row r="123" spans="2:8" x14ac:dyDescent="0.35">
      <c r="B123" t="s">
        <v>830</v>
      </c>
      <c r="C123">
        <v>2</v>
      </c>
      <c r="D123" t="s">
        <v>767</v>
      </c>
      <c r="E123" t="s">
        <v>830</v>
      </c>
      <c r="F123">
        <v>4</v>
      </c>
      <c r="G123">
        <v>2</v>
      </c>
      <c r="H123" t="s">
        <v>771</v>
      </c>
    </row>
    <row r="124" spans="2:8" x14ac:dyDescent="0.35">
      <c r="B124" t="s">
        <v>776</v>
      </c>
      <c r="D124" t="s">
        <v>781</v>
      </c>
    </row>
    <row r="125" spans="2:8" x14ac:dyDescent="0.35">
      <c r="B125" t="s">
        <v>321</v>
      </c>
      <c r="C125">
        <v>1</v>
      </c>
      <c r="D125" t="s">
        <v>773</v>
      </c>
      <c r="E125" t="s">
        <v>321</v>
      </c>
      <c r="F125">
        <v>4</v>
      </c>
      <c r="G125">
        <v>1</v>
      </c>
      <c r="H125" t="s">
        <v>768</v>
      </c>
    </row>
    <row r="126" spans="2:8" x14ac:dyDescent="0.35">
      <c r="B126" t="s">
        <v>385</v>
      </c>
      <c r="C126">
        <v>2</v>
      </c>
      <c r="D126" t="s">
        <v>797</v>
      </c>
      <c r="E126" t="s">
        <v>385</v>
      </c>
      <c r="F126">
        <v>8</v>
      </c>
      <c r="G126">
        <v>2</v>
      </c>
      <c r="H126" t="s">
        <v>768</v>
      </c>
    </row>
    <row r="127" spans="2:8" x14ac:dyDescent="0.35">
      <c r="B127" t="s">
        <v>776</v>
      </c>
      <c r="D127" t="s">
        <v>773</v>
      </c>
    </row>
    <row r="128" spans="2:8" x14ac:dyDescent="0.35">
      <c r="B128" t="s">
        <v>616</v>
      </c>
      <c r="C128">
        <v>1</v>
      </c>
      <c r="D128" t="s">
        <v>773</v>
      </c>
      <c r="E128" t="s">
        <v>616</v>
      </c>
      <c r="F128">
        <v>4</v>
      </c>
      <c r="G128">
        <v>2</v>
      </c>
      <c r="H128" t="s">
        <v>768</v>
      </c>
    </row>
    <row r="129" spans="2:8" x14ac:dyDescent="0.35">
      <c r="B129" t="s">
        <v>776</v>
      </c>
      <c r="D129" t="s">
        <v>831</v>
      </c>
    </row>
    <row r="130" spans="2:8" x14ac:dyDescent="0.35">
      <c r="D130" t="s">
        <v>831</v>
      </c>
    </row>
    <row r="131" spans="2:8" x14ac:dyDescent="0.35">
      <c r="B131" t="s">
        <v>77</v>
      </c>
      <c r="C131">
        <v>1</v>
      </c>
      <c r="D131" t="s">
        <v>781</v>
      </c>
      <c r="E131" t="s">
        <v>77</v>
      </c>
      <c r="F131">
        <v>12</v>
      </c>
      <c r="G131">
        <v>8</v>
      </c>
      <c r="H131" t="s">
        <v>771</v>
      </c>
    </row>
    <row r="132" spans="2:8" x14ac:dyDescent="0.35">
      <c r="B132" t="s">
        <v>329</v>
      </c>
      <c r="C132">
        <v>1</v>
      </c>
      <c r="D132" t="s">
        <v>769</v>
      </c>
      <c r="E132" t="s">
        <v>329</v>
      </c>
      <c r="F132">
        <v>6</v>
      </c>
      <c r="G132">
        <v>8</v>
      </c>
      <c r="H132" t="s">
        <v>771</v>
      </c>
    </row>
    <row r="133" spans="2:8" x14ac:dyDescent="0.35">
      <c r="B133" t="s">
        <v>776</v>
      </c>
      <c r="D133" t="s">
        <v>781</v>
      </c>
    </row>
    <row r="134" spans="2:8" x14ac:dyDescent="0.35">
      <c r="D134" t="s">
        <v>832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C288-109D-4021-8317-4810023C06C8}">
  <dimension ref="A1:H67"/>
  <sheetViews>
    <sheetView workbookViewId="0"/>
  </sheetViews>
  <sheetFormatPr defaultRowHeight="14.5" x14ac:dyDescent="0.35"/>
  <cols>
    <col min="1" max="1" width="28.7265625" customWidth="1"/>
    <col min="2" max="2" width="22.81640625" customWidth="1"/>
    <col min="3" max="3" width="25.7265625" customWidth="1"/>
    <col min="4" max="4" width="20.26953125" customWidth="1"/>
    <col min="5" max="5" width="126.54296875" customWidth="1"/>
    <col min="6" max="6" width="40.7265625" customWidth="1"/>
    <col min="7" max="7" width="26" customWidth="1"/>
    <col min="8" max="8" width="24.1796875" customWidth="1"/>
  </cols>
  <sheetData>
    <row r="1" spans="1:8" ht="16.5" x14ac:dyDescent="0.35">
      <c r="A1" s="17" t="s">
        <v>1699</v>
      </c>
      <c r="B1" s="3" t="s">
        <v>1323</v>
      </c>
      <c r="C1" s="3" t="s">
        <v>1324</v>
      </c>
      <c r="D1" s="3" t="s">
        <v>1325</v>
      </c>
      <c r="E1" s="3" t="s">
        <v>1326</v>
      </c>
      <c r="F1" s="3" t="s">
        <v>1327</v>
      </c>
      <c r="G1" s="4" t="s">
        <v>1328</v>
      </c>
      <c r="H1" s="4" t="s">
        <v>1329</v>
      </c>
    </row>
    <row r="2" spans="1:8" ht="16.5" x14ac:dyDescent="0.35">
      <c r="A2" s="18"/>
      <c r="B2" s="5" t="s">
        <v>1330</v>
      </c>
      <c r="C2" s="5" t="s">
        <v>488</v>
      </c>
      <c r="D2" s="5" t="s">
        <v>1331</v>
      </c>
      <c r="E2" s="5" t="s">
        <v>1332</v>
      </c>
      <c r="F2" s="5" t="s">
        <v>1333</v>
      </c>
      <c r="G2" s="6">
        <v>405.37920000000003</v>
      </c>
      <c r="H2" s="6">
        <v>0</v>
      </c>
    </row>
    <row r="3" spans="1:8" ht="16.5" x14ac:dyDescent="0.35">
      <c r="A3" s="18"/>
      <c r="B3" s="5" t="s">
        <v>1330</v>
      </c>
      <c r="C3" s="5" t="s">
        <v>641</v>
      </c>
      <c r="D3" s="5" t="s">
        <v>1331</v>
      </c>
      <c r="E3" s="5" t="s">
        <v>1334</v>
      </c>
      <c r="F3" s="5" t="s">
        <v>1335</v>
      </c>
      <c r="G3" s="6">
        <v>69.630300000000005</v>
      </c>
      <c r="H3" s="6">
        <v>0</v>
      </c>
    </row>
    <row r="4" spans="1:8" ht="16.5" x14ac:dyDescent="0.35">
      <c r="A4" s="18"/>
      <c r="B4" s="5" t="s">
        <v>1330</v>
      </c>
      <c r="C4" s="5" t="s">
        <v>91</v>
      </c>
      <c r="D4" s="5" t="s">
        <v>1331</v>
      </c>
      <c r="E4" s="5" t="s">
        <v>1336</v>
      </c>
      <c r="F4" s="5" t="s">
        <v>1337</v>
      </c>
      <c r="G4" s="6">
        <v>126.06659999999999</v>
      </c>
      <c r="H4" s="6">
        <v>0</v>
      </c>
    </row>
    <row r="5" spans="1:8" ht="16.5" x14ac:dyDescent="0.35">
      <c r="A5" s="18"/>
      <c r="B5" s="5" t="s">
        <v>1330</v>
      </c>
      <c r="C5" s="5" t="s">
        <v>599</v>
      </c>
      <c r="D5" s="5" t="s">
        <v>1331</v>
      </c>
      <c r="E5" s="5" t="s">
        <v>1338</v>
      </c>
      <c r="F5" s="5" t="s">
        <v>1339</v>
      </c>
      <c r="G5" s="6">
        <v>63.133299999999998</v>
      </c>
      <c r="H5" s="6">
        <v>0</v>
      </c>
    </row>
    <row r="6" spans="1:8" ht="16.5" x14ac:dyDescent="0.35">
      <c r="A6" s="18"/>
      <c r="B6" s="5" t="s">
        <v>1330</v>
      </c>
      <c r="C6" s="5" t="s">
        <v>104</v>
      </c>
      <c r="D6" s="5" t="s">
        <v>1331</v>
      </c>
      <c r="E6" s="5" t="s">
        <v>1340</v>
      </c>
      <c r="F6" s="5" t="s">
        <v>1341</v>
      </c>
      <c r="G6" s="6">
        <v>112.0506</v>
      </c>
      <c r="H6" s="6">
        <v>0</v>
      </c>
    </row>
    <row r="7" spans="1:8" ht="16.5" x14ac:dyDescent="0.35">
      <c r="A7" s="18"/>
      <c r="B7" s="5" t="s">
        <v>1330</v>
      </c>
      <c r="C7" s="5" t="s">
        <v>419</v>
      </c>
      <c r="D7" s="5" t="s">
        <v>1331</v>
      </c>
      <c r="E7" s="5" t="s">
        <v>1338</v>
      </c>
      <c r="F7" s="5" t="s">
        <v>1339</v>
      </c>
      <c r="G7" s="6">
        <v>63.133299999999998</v>
      </c>
      <c r="H7" s="6">
        <v>0</v>
      </c>
    </row>
    <row r="8" spans="1:8" ht="16.5" x14ac:dyDescent="0.35">
      <c r="A8" s="18"/>
      <c r="B8" s="5" t="s">
        <v>1330</v>
      </c>
      <c r="C8" s="5" t="s">
        <v>273</v>
      </c>
      <c r="D8" s="5" t="s">
        <v>1331</v>
      </c>
      <c r="E8" s="5" t="s">
        <v>1338</v>
      </c>
      <c r="F8" s="5" t="s">
        <v>1339</v>
      </c>
      <c r="G8" s="6">
        <v>63.133299999999998</v>
      </c>
      <c r="H8" s="6">
        <v>0</v>
      </c>
    </row>
    <row r="9" spans="1:8" ht="16.5" x14ac:dyDescent="0.35">
      <c r="A9" s="18"/>
      <c r="B9" s="5" t="s">
        <v>1330</v>
      </c>
      <c r="C9" s="5" t="s">
        <v>190</v>
      </c>
      <c r="D9" s="5" t="s">
        <v>1331</v>
      </c>
      <c r="E9" s="5" t="s">
        <v>1340</v>
      </c>
      <c r="F9" s="5" t="s">
        <v>1341</v>
      </c>
      <c r="G9" s="6">
        <v>112.0506</v>
      </c>
      <c r="H9" s="6">
        <v>0</v>
      </c>
    </row>
    <row r="10" spans="1:8" ht="16.5" x14ac:dyDescent="0.35">
      <c r="A10" s="18"/>
      <c r="B10" s="5" t="s">
        <v>1330</v>
      </c>
      <c r="C10" s="5" t="s">
        <v>1342</v>
      </c>
      <c r="D10" s="5" t="s">
        <v>1331</v>
      </c>
      <c r="E10" s="5" t="s">
        <v>1343</v>
      </c>
      <c r="F10" s="5" t="s">
        <v>1335</v>
      </c>
      <c r="G10" s="6">
        <v>159.63200000000001</v>
      </c>
      <c r="H10" s="6">
        <v>0</v>
      </c>
    </row>
    <row r="11" spans="1:8" ht="16.5" x14ac:dyDescent="0.35">
      <c r="A11" s="18"/>
      <c r="B11" s="5" t="s">
        <v>1330</v>
      </c>
      <c r="C11" s="5" t="s">
        <v>250</v>
      </c>
      <c r="D11" s="5" t="s">
        <v>1331</v>
      </c>
      <c r="E11" s="5" t="s">
        <v>1343</v>
      </c>
      <c r="F11" s="5" t="s">
        <v>1335</v>
      </c>
      <c r="G11" s="6">
        <v>159.63200000000001</v>
      </c>
      <c r="H11" s="6">
        <v>0</v>
      </c>
    </row>
    <row r="12" spans="1:8" ht="16.5" x14ac:dyDescent="0.35">
      <c r="A12" s="18"/>
      <c r="B12" s="5" t="s">
        <v>1330</v>
      </c>
      <c r="C12" s="5" t="s">
        <v>382</v>
      </c>
      <c r="D12" s="5" t="s">
        <v>1331</v>
      </c>
      <c r="E12" s="5" t="s">
        <v>1338</v>
      </c>
      <c r="F12" s="5" t="s">
        <v>1339</v>
      </c>
      <c r="G12" s="6">
        <v>63.133299999999998</v>
      </c>
      <c r="H12" s="6">
        <v>0</v>
      </c>
    </row>
    <row r="13" spans="1:8" ht="16.5" x14ac:dyDescent="0.35">
      <c r="A13" s="18"/>
      <c r="B13" s="5" t="s">
        <v>1330</v>
      </c>
      <c r="C13" s="5" t="s">
        <v>401</v>
      </c>
      <c r="D13" s="5" t="s">
        <v>1331</v>
      </c>
      <c r="E13" s="5" t="s">
        <v>1344</v>
      </c>
      <c r="F13" s="5" t="s">
        <v>1335</v>
      </c>
      <c r="G13" s="6">
        <v>125.0519</v>
      </c>
      <c r="H13" s="6">
        <v>0</v>
      </c>
    </row>
    <row r="14" spans="1:8" ht="16.5" x14ac:dyDescent="0.35">
      <c r="A14" s="18"/>
      <c r="B14" s="5" t="s">
        <v>1330</v>
      </c>
      <c r="C14" s="5" t="s">
        <v>1345</v>
      </c>
      <c r="D14" s="5" t="s">
        <v>1331</v>
      </c>
      <c r="E14" s="5" t="s">
        <v>1338</v>
      </c>
      <c r="F14" s="5" t="s">
        <v>1339</v>
      </c>
      <c r="G14" s="6">
        <v>63.133299999999998</v>
      </c>
      <c r="H14" s="6">
        <v>0</v>
      </c>
    </row>
    <row r="15" spans="1:8" ht="16.5" x14ac:dyDescent="0.35">
      <c r="A15" s="18"/>
      <c r="B15" s="5" t="s">
        <v>1330</v>
      </c>
      <c r="C15" s="5" t="s">
        <v>651</v>
      </c>
      <c r="D15" s="5" t="s">
        <v>1331</v>
      </c>
      <c r="E15" s="5" t="s">
        <v>1346</v>
      </c>
      <c r="F15" s="5" t="s">
        <v>1347</v>
      </c>
      <c r="G15" s="6">
        <v>83.646299999999997</v>
      </c>
      <c r="H15" s="6">
        <v>0</v>
      </c>
    </row>
    <row r="16" spans="1:8" ht="16.5" x14ac:dyDescent="0.35">
      <c r="A16" s="18"/>
      <c r="B16" s="5" t="s">
        <v>1330</v>
      </c>
      <c r="C16" s="5" t="s">
        <v>417</v>
      </c>
      <c r="D16" s="5" t="s">
        <v>1331</v>
      </c>
      <c r="E16" s="5" t="s">
        <v>1348</v>
      </c>
      <c r="F16" s="5" t="s">
        <v>1349</v>
      </c>
      <c r="G16" s="6">
        <v>644.21130000000005</v>
      </c>
      <c r="H16" s="6">
        <v>0</v>
      </c>
    </row>
    <row r="17" spans="1:8" ht="16.5" x14ac:dyDescent="0.35">
      <c r="A17" s="18"/>
      <c r="B17" s="5" t="s">
        <v>1330</v>
      </c>
      <c r="C17" s="5" t="s">
        <v>460</v>
      </c>
      <c r="D17" s="5" t="s">
        <v>1331</v>
      </c>
      <c r="E17" s="5" t="s">
        <v>1343</v>
      </c>
      <c r="F17" s="5" t="s">
        <v>1335</v>
      </c>
      <c r="G17" s="6">
        <v>159.63200000000001</v>
      </c>
      <c r="H17" s="6">
        <v>0</v>
      </c>
    </row>
    <row r="18" spans="1:8" ht="16.5" x14ac:dyDescent="0.35">
      <c r="A18" s="18"/>
      <c r="B18" s="5" t="s">
        <v>1330</v>
      </c>
      <c r="C18" s="5" t="s">
        <v>254</v>
      </c>
      <c r="D18" s="5" t="s">
        <v>1331</v>
      </c>
      <c r="E18" s="5" t="s">
        <v>1350</v>
      </c>
      <c r="F18" s="5" t="s">
        <v>1335</v>
      </c>
      <c r="G18" s="6">
        <v>457.46469999999999</v>
      </c>
      <c r="H18" s="6">
        <v>0</v>
      </c>
    </row>
    <row r="19" spans="1:8" ht="16.5" x14ac:dyDescent="0.35">
      <c r="A19" s="18"/>
      <c r="B19" s="5" t="s">
        <v>1330</v>
      </c>
      <c r="C19" s="5" t="s">
        <v>23</v>
      </c>
      <c r="D19" s="5" t="s">
        <v>1331</v>
      </c>
      <c r="E19" s="5" t="s">
        <v>1351</v>
      </c>
      <c r="F19" s="5" t="s">
        <v>1352</v>
      </c>
      <c r="G19" s="6">
        <v>704.54780000000005</v>
      </c>
      <c r="H19" s="6">
        <v>0</v>
      </c>
    </row>
    <row r="20" spans="1:8" ht="16.5" x14ac:dyDescent="0.35">
      <c r="A20" s="18"/>
      <c r="B20" s="5" t="s">
        <v>1330</v>
      </c>
      <c r="C20" s="5" t="s">
        <v>413</v>
      </c>
      <c r="D20" s="5" t="s">
        <v>1331</v>
      </c>
      <c r="E20" s="5" t="s">
        <v>1332</v>
      </c>
      <c r="F20" s="5" t="s">
        <v>1333</v>
      </c>
      <c r="G20" s="6">
        <v>405.37920000000003</v>
      </c>
      <c r="H20" s="6">
        <v>0</v>
      </c>
    </row>
    <row r="21" spans="1:8" ht="16.5" x14ac:dyDescent="0.35">
      <c r="A21" s="18"/>
      <c r="B21" s="5" t="s">
        <v>1330</v>
      </c>
      <c r="C21" s="5" t="s">
        <v>322</v>
      </c>
      <c r="D21" s="5" t="s">
        <v>1331</v>
      </c>
      <c r="E21" s="5" t="s">
        <v>1340</v>
      </c>
      <c r="F21" s="5" t="s">
        <v>1341</v>
      </c>
      <c r="G21" s="6">
        <v>112.0506</v>
      </c>
      <c r="H21" s="6">
        <v>0</v>
      </c>
    </row>
    <row r="22" spans="1:8" ht="16.5" x14ac:dyDescent="0.35">
      <c r="A22" s="18"/>
      <c r="B22" s="5" t="s">
        <v>1330</v>
      </c>
      <c r="C22" s="5" t="s">
        <v>405</v>
      </c>
      <c r="D22" s="5" t="s">
        <v>1331</v>
      </c>
      <c r="E22" s="5" t="s">
        <v>1332</v>
      </c>
      <c r="F22" s="5" t="s">
        <v>1333</v>
      </c>
      <c r="G22" s="6">
        <v>405.37920000000003</v>
      </c>
      <c r="H22" s="6">
        <v>0</v>
      </c>
    </row>
    <row r="23" spans="1:8" ht="16.5" x14ac:dyDescent="0.35">
      <c r="A23" s="18"/>
      <c r="B23" s="5" t="s">
        <v>1330</v>
      </c>
      <c r="C23" s="5" t="s">
        <v>107</v>
      </c>
      <c r="D23" s="5" t="s">
        <v>1331</v>
      </c>
      <c r="E23" s="5" t="s">
        <v>1353</v>
      </c>
      <c r="F23" s="5" t="s">
        <v>1335</v>
      </c>
      <c r="G23" s="6">
        <v>86.967799999999997</v>
      </c>
      <c r="H23" s="6">
        <v>0</v>
      </c>
    </row>
    <row r="24" spans="1:8" ht="16.5" x14ac:dyDescent="0.35">
      <c r="A24" s="18"/>
      <c r="B24" s="5" t="s">
        <v>1330</v>
      </c>
      <c r="C24" s="5" t="s">
        <v>695</v>
      </c>
      <c r="D24" s="5" t="s">
        <v>1331</v>
      </c>
      <c r="E24" s="5" t="s">
        <v>1354</v>
      </c>
      <c r="F24" s="5" t="s">
        <v>1335</v>
      </c>
      <c r="G24" s="6">
        <v>235.80019999999999</v>
      </c>
      <c r="H24" s="6">
        <v>0</v>
      </c>
    </row>
    <row r="25" spans="1:8" ht="16.5" x14ac:dyDescent="0.35">
      <c r="A25" s="18"/>
      <c r="B25" s="5" t="s">
        <v>1330</v>
      </c>
      <c r="C25" s="5" t="s">
        <v>94</v>
      </c>
      <c r="D25" s="5" t="s">
        <v>1331</v>
      </c>
      <c r="E25" s="5" t="s">
        <v>1344</v>
      </c>
      <c r="F25" s="5" t="s">
        <v>1335</v>
      </c>
      <c r="G25" s="6">
        <v>125.0519</v>
      </c>
      <c r="H25" s="6">
        <v>0</v>
      </c>
    </row>
    <row r="26" spans="1:8" ht="16.5" x14ac:dyDescent="0.35">
      <c r="A26" s="18"/>
      <c r="B26" s="5" t="s">
        <v>1330</v>
      </c>
      <c r="C26" s="5" t="s">
        <v>669</v>
      </c>
      <c r="D26" s="5" t="s">
        <v>1331</v>
      </c>
      <c r="E26" s="5" t="s">
        <v>1355</v>
      </c>
      <c r="F26" s="5" t="s">
        <v>1335</v>
      </c>
      <c r="G26" s="6">
        <v>305.13560000000001</v>
      </c>
      <c r="H26" s="6">
        <v>0</v>
      </c>
    </row>
    <row r="27" spans="1:8" ht="16.5" x14ac:dyDescent="0.35">
      <c r="A27" s="18"/>
      <c r="B27" s="5" t="s">
        <v>1330</v>
      </c>
      <c r="C27" s="5" t="s">
        <v>120</v>
      </c>
      <c r="D27" s="5" t="s">
        <v>1331</v>
      </c>
      <c r="E27" s="5" t="s">
        <v>1355</v>
      </c>
      <c r="F27" s="5" t="s">
        <v>1335</v>
      </c>
      <c r="G27" s="6">
        <v>305.13560000000001</v>
      </c>
      <c r="H27" s="6">
        <v>0</v>
      </c>
    </row>
    <row r="28" spans="1:8" ht="16.5" x14ac:dyDescent="0.35">
      <c r="A28" s="18"/>
      <c r="B28" s="5" t="s">
        <v>1330</v>
      </c>
      <c r="C28" s="5" t="s">
        <v>624</v>
      </c>
      <c r="D28" s="5" t="s">
        <v>1331</v>
      </c>
      <c r="E28" s="5" t="s">
        <v>1353</v>
      </c>
      <c r="F28" s="5" t="s">
        <v>1335</v>
      </c>
      <c r="G28" s="6">
        <v>86.967799999999997</v>
      </c>
      <c r="H28" s="6">
        <v>0</v>
      </c>
    </row>
    <row r="29" spans="1:8" ht="16.5" x14ac:dyDescent="0.35">
      <c r="A29" s="18"/>
      <c r="B29" s="5" t="s">
        <v>1330</v>
      </c>
      <c r="C29" s="5" t="s">
        <v>72</v>
      </c>
      <c r="D29" s="5" t="s">
        <v>1331</v>
      </c>
      <c r="E29" s="5" t="s">
        <v>1338</v>
      </c>
      <c r="F29" s="5" t="s">
        <v>1339</v>
      </c>
      <c r="G29" s="6">
        <v>63.133299999999998</v>
      </c>
      <c r="H29" s="6">
        <v>0</v>
      </c>
    </row>
    <row r="30" spans="1:8" ht="16.5" x14ac:dyDescent="0.35">
      <c r="A30" s="18"/>
      <c r="B30" s="5" t="s">
        <v>1330</v>
      </c>
      <c r="C30" s="5" t="s">
        <v>815</v>
      </c>
      <c r="D30" s="5" t="s">
        <v>1331</v>
      </c>
      <c r="E30" s="5" t="s">
        <v>1334</v>
      </c>
      <c r="F30" s="5" t="s">
        <v>1335</v>
      </c>
      <c r="G30" s="6">
        <v>69.630300000000005</v>
      </c>
      <c r="H30" s="6">
        <v>0</v>
      </c>
    </row>
    <row r="31" spans="1:8" ht="16.5" x14ac:dyDescent="0.35">
      <c r="A31" s="18"/>
      <c r="B31" s="5" t="s">
        <v>1330</v>
      </c>
      <c r="C31" s="5" t="s">
        <v>309</v>
      </c>
      <c r="D31" s="5" t="s">
        <v>1331</v>
      </c>
      <c r="E31" s="5" t="s">
        <v>1340</v>
      </c>
      <c r="F31" s="5" t="s">
        <v>1341</v>
      </c>
      <c r="G31" s="6">
        <v>112.0506</v>
      </c>
      <c r="H31" s="6">
        <v>0</v>
      </c>
    </row>
    <row r="32" spans="1:8" ht="16.5" x14ac:dyDescent="0.35">
      <c r="A32" s="18"/>
      <c r="B32" s="5" t="s">
        <v>1330</v>
      </c>
      <c r="C32" s="5" t="s">
        <v>434</v>
      </c>
      <c r="D32" s="5" t="s">
        <v>1331</v>
      </c>
      <c r="E32" s="5" t="s">
        <v>1354</v>
      </c>
      <c r="F32" s="5" t="s">
        <v>1335</v>
      </c>
      <c r="G32" s="6">
        <v>235.80019999999999</v>
      </c>
      <c r="H32" s="6">
        <v>0</v>
      </c>
    </row>
    <row r="33" spans="1:8" ht="16.5" x14ac:dyDescent="0.35">
      <c r="A33" s="18"/>
      <c r="B33" s="5" t="s">
        <v>1330</v>
      </c>
      <c r="C33" s="5" t="s">
        <v>514</v>
      </c>
      <c r="D33" s="5" t="s">
        <v>1331</v>
      </c>
      <c r="E33" s="5" t="s">
        <v>1340</v>
      </c>
      <c r="F33" s="5" t="s">
        <v>1341</v>
      </c>
      <c r="G33" s="6">
        <v>112.0506</v>
      </c>
      <c r="H33" s="6">
        <v>0</v>
      </c>
    </row>
    <row r="34" spans="1:8" ht="16.5" x14ac:dyDescent="0.35">
      <c r="A34" s="18"/>
      <c r="B34" s="5" t="s">
        <v>1330</v>
      </c>
      <c r="C34" s="5" t="s">
        <v>1356</v>
      </c>
      <c r="D34" s="5" t="s">
        <v>1331</v>
      </c>
      <c r="E34" s="5" t="s">
        <v>1354</v>
      </c>
      <c r="F34" s="5" t="s">
        <v>1335</v>
      </c>
      <c r="G34" s="6">
        <v>235.80019999999999</v>
      </c>
      <c r="H34" s="6">
        <v>0</v>
      </c>
    </row>
    <row r="35" spans="1:8" ht="16.5" x14ac:dyDescent="0.35">
      <c r="A35" s="18"/>
      <c r="B35" s="5" t="s">
        <v>1330</v>
      </c>
      <c r="C35" s="5" t="s">
        <v>234</v>
      </c>
      <c r="D35" s="5" t="s">
        <v>1331</v>
      </c>
      <c r="E35" s="5" t="s">
        <v>1332</v>
      </c>
      <c r="F35" s="5" t="s">
        <v>1333</v>
      </c>
      <c r="G35" s="6">
        <v>405.37920000000003</v>
      </c>
      <c r="H35" s="6">
        <v>0</v>
      </c>
    </row>
    <row r="36" spans="1:8" ht="16.5" x14ac:dyDescent="0.35">
      <c r="A36" s="18"/>
      <c r="B36" s="5" t="s">
        <v>1330</v>
      </c>
      <c r="C36" s="5" t="s">
        <v>167</v>
      </c>
      <c r="D36" s="5" t="s">
        <v>1331</v>
      </c>
      <c r="E36" s="5" t="s">
        <v>1334</v>
      </c>
      <c r="F36" s="5" t="s">
        <v>1335</v>
      </c>
      <c r="G36" s="6">
        <v>69.630300000000005</v>
      </c>
      <c r="H36" s="6">
        <v>0</v>
      </c>
    </row>
    <row r="37" spans="1:8" ht="16.5" x14ac:dyDescent="0.35">
      <c r="A37" s="18"/>
      <c r="B37" s="5" t="s">
        <v>1330</v>
      </c>
      <c r="C37" s="5" t="s">
        <v>543</v>
      </c>
      <c r="D37" s="5" t="s">
        <v>1331</v>
      </c>
      <c r="E37" s="5" t="s">
        <v>1357</v>
      </c>
      <c r="F37" s="5" t="s">
        <v>1358</v>
      </c>
      <c r="G37" s="6">
        <v>209.71729999999999</v>
      </c>
      <c r="H37" s="6">
        <v>0</v>
      </c>
    </row>
    <row r="38" spans="1:8" ht="16.5" x14ac:dyDescent="0.35">
      <c r="A38" s="18"/>
      <c r="B38" s="5" t="s">
        <v>1330</v>
      </c>
      <c r="C38" s="5" t="s">
        <v>1359</v>
      </c>
      <c r="D38" s="5" t="s">
        <v>1331</v>
      </c>
      <c r="E38" s="5" t="s">
        <v>1360</v>
      </c>
      <c r="F38" s="5" t="s">
        <v>1361</v>
      </c>
      <c r="G38" s="6">
        <v>44.379600000000003</v>
      </c>
      <c r="H38" s="6">
        <v>0</v>
      </c>
    </row>
    <row r="39" spans="1:8" ht="16.5" x14ac:dyDescent="0.35">
      <c r="A39" s="18"/>
      <c r="B39" s="5" t="s">
        <v>1330</v>
      </c>
      <c r="C39" s="5" t="s">
        <v>822</v>
      </c>
      <c r="D39" s="5" t="s">
        <v>1331</v>
      </c>
      <c r="E39" s="5" t="s">
        <v>1343</v>
      </c>
      <c r="F39" s="5" t="s">
        <v>1335</v>
      </c>
      <c r="G39" s="6">
        <v>159.63200000000001</v>
      </c>
      <c r="H39" s="6">
        <v>0</v>
      </c>
    </row>
    <row r="40" spans="1:8" ht="16.5" x14ac:dyDescent="0.35">
      <c r="A40" s="18"/>
      <c r="B40" s="5" t="s">
        <v>1330</v>
      </c>
      <c r="C40" s="5" t="s">
        <v>249</v>
      </c>
      <c r="D40" s="5" t="s">
        <v>1331</v>
      </c>
      <c r="E40" s="5" t="s">
        <v>1334</v>
      </c>
      <c r="F40" s="5" t="s">
        <v>1335</v>
      </c>
      <c r="G40" s="6">
        <v>69.630300000000005</v>
      </c>
      <c r="H40" s="6">
        <v>0</v>
      </c>
    </row>
    <row r="41" spans="1:8" ht="16.5" x14ac:dyDescent="0.35">
      <c r="A41" s="18"/>
      <c r="B41" s="5" t="s">
        <v>1330</v>
      </c>
      <c r="C41" s="5" t="s">
        <v>200</v>
      </c>
      <c r="D41" s="5" t="s">
        <v>1331</v>
      </c>
      <c r="E41" s="5" t="s">
        <v>1344</v>
      </c>
      <c r="F41" s="5" t="s">
        <v>1335</v>
      </c>
      <c r="G41" s="6">
        <v>125.0519</v>
      </c>
      <c r="H41" s="6">
        <v>0</v>
      </c>
    </row>
    <row r="42" spans="1:8" ht="16.5" x14ac:dyDescent="0.35">
      <c r="A42" s="18"/>
      <c r="B42" s="5" t="s">
        <v>1330</v>
      </c>
      <c r="C42" s="5" t="s">
        <v>476</v>
      </c>
      <c r="D42" s="5" t="s">
        <v>1331</v>
      </c>
      <c r="E42" s="5" t="s">
        <v>1336</v>
      </c>
      <c r="F42" s="5" t="s">
        <v>1337</v>
      </c>
      <c r="G42" s="6">
        <v>126.06659999999999</v>
      </c>
      <c r="H42" s="6">
        <v>0</v>
      </c>
    </row>
    <row r="43" spans="1:8" ht="16.5" x14ac:dyDescent="0.35">
      <c r="B43" s="5" t="s">
        <v>1330</v>
      </c>
      <c r="C43" s="5" t="s">
        <v>708</v>
      </c>
      <c r="D43" s="5" t="s">
        <v>1331</v>
      </c>
      <c r="E43" s="5" t="s">
        <v>1357</v>
      </c>
      <c r="F43" s="5" t="s">
        <v>1358</v>
      </c>
      <c r="G43" s="6">
        <v>209.71729999999999</v>
      </c>
      <c r="H43" s="6">
        <v>0</v>
      </c>
    </row>
    <row r="44" spans="1:8" ht="16.5" x14ac:dyDescent="0.35">
      <c r="B44" s="5" t="s">
        <v>1330</v>
      </c>
      <c r="C44" s="5" t="s">
        <v>1362</v>
      </c>
      <c r="D44" s="5" t="s">
        <v>1331</v>
      </c>
      <c r="E44" s="5" t="s">
        <v>1353</v>
      </c>
      <c r="F44" s="5" t="s">
        <v>1335</v>
      </c>
      <c r="G44" s="6">
        <v>86.967799999999997</v>
      </c>
      <c r="H44" s="6">
        <v>0</v>
      </c>
    </row>
    <row r="45" spans="1:8" ht="16.5" x14ac:dyDescent="0.35">
      <c r="B45" s="5" t="s">
        <v>1330</v>
      </c>
      <c r="C45" s="5" t="s">
        <v>830</v>
      </c>
      <c r="D45" s="5" t="s">
        <v>1331</v>
      </c>
      <c r="E45" s="5" t="s">
        <v>1338</v>
      </c>
      <c r="F45" s="5" t="s">
        <v>1339</v>
      </c>
      <c r="G45" s="6">
        <v>63.133299999999998</v>
      </c>
      <c r="H45" s="6">
        <v>0</v>
      </c>
    </row>
    <row r="46" spans="1:8" ht="16.5" x14ac:dyDescent="0.35">
      <c r="B46" s="5" t="s">
        <v>1330</v>
      </c>
      <c r="C46" s="5" t="s">
        <v>173</v>
      </c>
      <c r="D46" s="5" t="s">
        <v>1331</v>
      </c>
      <c r="E46" s="5" t="s">
        <v>1338</v>
      </c>
      <c r="F46" s="5" t="s">
        <v>1339</v>
      </c>
      <c r="G46" s="6">
        <v>63.133299999999998</v>
      </c>
      <c r="H46" s="6">
        <v>0</v>
      </c>
    </row>
    <row r="47" spans="1:8" ht="16.5" x14ac:dyDescent="0.35">
      <c r="B47" s="5" t="s">
        <v>1330</v>
      </c>
      <c r="C47" s="5" t="s">
        <v>321</v>
      </c>
      <c r="D47" s="5" t="s">
        <v>1331</v>
      </c>
      <c r="E47" s="5" t="s">
        <v>1360</v>
      </c>
      <c r="F47" s="5" t="s">
        <v>1361</v>
      </c>
      <c r="G47" s="6">
        <v>44.379600000000003</v>
      </c>
      <c r="H47" s="6">
        <v>0</v>
      </c>
    </row>
    <row r="48" spans="1:8" ht="16.5" x14ac:dyDescent="0.35">
      <c r="B48" s="5" t="s">
        <v>1330</v>
      </c>
      <c r="C48" s="5" t="s">
        <v>385</v>
      </c>
      <c r="D48" s="5" t="s">
        <v>1331</v>
      </c>
      <c r="E48" s="5" t="s">
        <v>1334</v>
      </c>
      <c r="F48" s="5" t="s">
        <v>1335</v>
      </c>
      <c r="G48" s="6">
        <v>69.630300000000005</v>
      </c>
      <c r="H48" s="6">
        <v>0</v>
      </c>
    </row>
    <row r="49" spans="2:8" ht="16.5" x14ac:dyDescent="0.35">
      <c r="B49" s="5" t="s">
        <v>1330</v>
      </c>
      <c r="C49" s="5" t="s">
        <v>616</v>
      </c>
      <c r="D49" s="5" t="s">
        <v>1331</v>
      </c>
      <c r="E49" s="5" t="s">
        <v>1334</v>
      </c>
      <c r="F49" s="5" t="s">
        <v>1335</v>
      </c>
      <c r="G49" s="6">
        <v>69.630300000000005</v>
      </c>
      <c r="H49" s="6">
        <v>0</v>
      </c>
    </row>
    <row r="50" spans="2:8" ht="16.5" x14ac:dyDescent="0.35">
      <c r="B50" s="5" t="s">
        <v>1330</v>
      </c>
      <c r="C50" s="5" t="s">
        <v>1363</v>
      </c>
      <c r="D50" s="5" t="s">
        <v>1331</v>
      </c>
      <c r="E50" s="5" t="s">
        <v>1338</v>
      </c>
      <c r="F50" s="5" t="s">
        <v>1339</v>
      </c>
      <c r="G50" s="6">
        <v>63.133299999999998</v>
      </c>
      <c r="H50" s="6">
        <v>0</v>
      </c>
    </row>
    <row r="51" spans="2:8" ht="16.5" x14ac:dyDescent="0.35">
      <c r="B51" s="5" t="s">
        <v>1330</v>
      </c>
      <c r="C51" s="5" t="s">
        <v>329</v>
      </c>
      <c r="D51" s="5" t="s">
        <v>1331</v>
      </c>
      <c r="E51" s="5" t="s">
        <v>1357</v>
      </c>
      <c r="F51" s="5" t="s">
        <v>1358</v>
      </c>
      <c r="G51" s="6">
        <v>209.71729999999999</v>
      </c>
      <c r="H51" s="6">
        <v>0</v>
      </c>
    </row>
    <row r="52" spans="2:8" ht="16.5" x14ac:dyDescent="0.35">
      <c r="B52" s="5" t="s">
        <v>1330</v>
      </c>
      <c r="C52" s="5" t="s">
        <v>368</v>
      </c>
      <c r="D52" s="5" t="s">
        <v>1331</v>
      </c>
      <c r="E52" s="5" t="s">
        <v>1354</v>
      </c>
      <c r="F52" s="5" t="s">
        <v>1335</v>
      </c>
      <c r="G52" s="6">
        <v>235.80019999999999</v>
      </c>
      <c r="H52" s="6">
        <v>0</v>
      </c>
    </row>
    <row r="53" spans="2:8" ht="16.5" x14ac:dyDescent="0.35">
      <c r="B53" s="5" t="s">
        <v>1364</v>
      </c>
      <c r="C53" s="5" t="s">
        <v>1365</v>
      </c>
      <c r="D53" s="5" t="s">
        <v>1331</v>
      </c>
      <c r="E53" s="5" t="s">
        <v>1366</v>
      </c>
      <c r="F53" s="5" t="s">
        <v>1367</v>
      </c>
      <c r="G53" s="6">
        <v>153.136</v>
      </c>
      <c r="H53" s="6">
        <v>0</v>
      </c>
    </row>
    <row r="54" spans="2:8" ht="16.5" x14ac:dyDescent="0.35">
      <c r="B54" s="5" t="s">
        <v>1364</v>
      </c>
      <c r="C54" s="5" t="s">
        <v>1368</v>
      </c>
      <c r="D54" s="5" t="s">
        <v>1331</v>
      </c>
      <c r="E54" s="5" t="s">
        <v>1369</v>
      </c>
      <c r="F54" s="5" t="s">
        <v>1370</v>
      </c>
      <c r="G54" s="6">
        <v>224.22399999999999</v>
      </c>
      <c r="H54" s="6">
        <v>0</v>
      </c>
    </row>
    <row r="55" spans="2:8" ht="16.5" x14ac:dyDescent="0.35">
      <c r="B55" s="5" t="s">
        <v>1364</v>
      </c>
      <c r="C55" s="5" t="s">
        <v>1371</v>
      </c>
      <c r="D55" s="5" t="s">
        <v>1331</v>
      </c>
      <c r="E55" s="5" t="s">
        <v>1372</v>
      </c>
      <c r="F55" s="5" t="s">
        <v>1373</v>
      </c>
      <c r="G55" s="6">
        <v>450.48</v>
      </c>
      <c r="H55" s="6">
        <v>0</v>
      </c>
    </row>
    <row r="56" spans="2:8" ht="16.5" x14ac:dyDescent="0.35">
      <c r="B56" s="5" t="s">
        <v>1364</v>
      </c>
      <c r="C56" s="5" t="s">
        <v>1374</v>
      </c>
      <c r="D56" s="5" t="s">
        <v>1331</v>
      </c>
      <c r="E56" s="5" t="s">
        <v>1375</v>
      </c>
      <c r="F56" s="5" t="s">
        <v>1376</v>
      </c>
      <c r="G56" s="6">
        <v>638.70399999999995</v>
      </c>
      <c r="H56" s="6">
        <v>0</v>
      </c>
    </row>
    <row r="57" spans="2:8" ht="16.5" x14ac:dyDescent="0.35">
      <c r="B57" s="5" t="s">
        <v>1364</v>
      </c>
      <c r="C57" s="5" t="s">
        <v>1377</v>
      </c>
      <c r="D57" s="5" t="s">
        <v>1331</v>
      </c>
      <c r="E57" s="5" t="s">
        <v>1378</v>
      </c>
      <c r="F57" s="5" t="s">
        <v>1379</v>
      </c>
      <c r="G57" s="6">
        <v>1940.21</v>
      </c>
      <c r="H57" s="6">
        <v>0</v>
      </c>
    </row>
    <row r="58" spans="2:8" ht="16.5" x14ac:dyDescent="0.35">
      <c r="B58" s="5" t="s">
        <v>1364</v>
      </c>
      <c r="C58" s="5" t="s">
        <v>1380</v>
      </c>
      <c r="D58" s="5" t="s">
        <v>1331</v>
      </c>
      <c r="E58" s="5" t="s">
        <v>1381</v>
      </c>
      <c r="F58" s="5" t="s">
        <v>1382</v>
      </c>
      <c r="G58" s="6">
        <v>1131.3</v>
      </c>
      <c r="H58" s="6">
        <v>0</v>
      </c>
    </row>
    <row r="59" spans="2:8" ht="16.5" x14ac:dyDescent="0.35">
      <c r="B59" s="5" t="s">
        <v>1364</v>
      </c>
      <c r="C59" s="5" t="s">
        <v>1383</v>
      </c>
      <c r="D59" s="5" t="s">
        <v>1331</v>
      </c>
      <c r="E59" s="5" t="s">
        <v>1384</v>
      </c>
      <c r="F59" s="5" t="s">
        <v>1385</v>
      </c>
      <c r="G59" s="6">
        <v>1802.04</v>
      </c>
      <c r="H59" s="6">
        <v>0</v>
      </c>
    </row>
    <row r="60" spans="2:8" ht="16.5" x14ac:dyDescent="0.35">
      <c r="B60" s="5" t="s">
        <v>1330</v>
      </c>
      <c r="C60" s="5" t="s">
        <v>632</v>
      </c>
      <c r="D60" s="5" t="s">
        <v>1331</v>
      </c>
      <c r="E60" s="5" t="s">
        <v>1338</v>
      </c>
      <c r="F60" s="5" t="s">
        <v>1339</v>
      </c>
      <c r="G60" s="6">
        <v>63.133299999999998</v>
      </c>
      <c r="H60" s="6">
        <v>0</v>
      </c>
    </row>
    <row r="61" spans="2:8" ht="16.5" x14ac:dyDescent="0.35">
      <c r="B61" s="5" t="s">
        <v>1330</v>
      </c>
      <c r="C61" s="5" t="s">
        <v>614</v>
      </c>
      <c r="D61" s="5" t="s">
        <v>1331</v>
      </c>
      <c r="E61" s="5" t="s">
        <v>1360</v>
      </c>
      <c r="F61" s="5" t="s">
        <v>1361</v>
      </c>
      <c r="G61" s="6">
        <v>44.379600000000003</v>
      </c>
      <c r="H61" s="6">
        <v>0</v>
      </c>
    </row>
    <row r="62" spans="2:8" ht="16.5" x14ac:dyDescent="0.35">
      <c r="B62" s="5" t="s">
        <v>1330</v>
      </c>
      <c r="C62" s="5" t="s">
        <v>186</v>
      </c>
      <c r="D62" s="5" t="s">
        <v>1331</v>
      </c>
      <c r="E62" s="5" t="s">
        <v>1360</v>
      </c>
      <c r="F62" s="5" t="s">
        <v>1361</v>
      </c>
      <c r="G62" s="6">
        <v>44.379600000000003</v>
      </c>
      <c r="H62" s="6">
        <v>0</v>
      </c>
    </row>
    <row r="63" spans="2:8" ht="16.5" x14ac:dyDescent="0.35">
      <c r="B63" s="5" t="s">
        <v>1330</v>
      </c>
      <c r="C63" s="5" t="s">
        <v>77</v>
      </c>
      <c r="D63" s="5" t="s">
        <v>1331</v>
      </c>
      <c r="E63" s="5" t="s">
        <v>1357</v>
      </c>
      <c r="F63" s="5" t="s">
        <v>1358</v>
      </c>
      <c r="G63" s="6">
        <v>209.71729999999999</v>
      </c>
      <c r="H63" s="6">
        <v>0</v>
      </c>
    </row>
    <row r="64" spans="2:8" ht="16.5" x14ac:dyDescent="0.35">
      <c r="B64" s="5" t="s">
        <v>1330</v>
      </c>
      <c r="C64" s="5" t="s">
        <v>339</v>
      </c>
      <c r="D64" s="5" t="s">
        <v>1331</v>
      </c>
      <c r="E64" s="5" t="s">
        <v>1344</v>
      </c>
      <c r="F64" s="5" t="s">
        <v>1335</v>
      </c>
      <c r="G64" s="6">
        <v>125.0519</v>
      </c>
      <c r="H64" s="6">
        <v>0</v>
      </c>
    </row>
    <row r="65" spans="2:8" ht="16.5" x14ac:dyDescent="0.35">
      <c r="B65" s="5" t="s">
        <v>1386</v>
      </c>
      <c r="C65" s="5"/>
      <c r="D65" s="5"/>
      <c r="E65" s="5" t="s">
        <v>1387</v>
      </c>
      <c r="F65" s="7" t="s">
        <v>1386</v>
      </c>
      <c r="G65" s="6">
        <v>0</v>
      </c>
      <c r="H65" s="6">
        <v>0</v>
      </c>
    </row>
    <row r="66" spans="2:8" ht="16.5" x14ac:dyDescent="0.35">
      <c r="B66" s="5"/>
      <c r="C66" s="5"/>
      <c r="D66" s="5"/>
      <c r="E66" s="5"/>
      <c r="F66" s="7" t="s">
        <v>1388</v>
      </c>
      <c r="G66" s="8" t="s">
        <v>1389</v>
      </c>
      <c r="H66" s="6"/>
    </row>
    <row r="67" spans="2:8" ht="16.5" x14ac:dyDescent="0.35">
      <c r="B67" s="5"/>
      <c r="C67" s="5"/>
      <c r="D67" s="5"/>
      <c r="E67" s="5"/>
      <c r="F67" s="9" t="s">
        <v>1390</v>
      </c>
      <c r="G67" s="10">
        <v>15682.4805</v>
      </c>
      <c r="H67" s="10">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AD22243BBF9249844BEC425A7D2140" ma:contentTypeVersion="10" ma:contentTypeDescription="Create a new document." ma:contentTypeScope="" ma:versionID="4e0a539cf0e65703233bfd652a22d5b9">
  <xsd:schema xmlns:xsd="http://www.w3.org/2001/XMLSchema" xmlns:xs="http://www.w3.org/2001/XMLSchema" xmlns:p="http://schemas.microsoft.com/office/2006/metadata/properties" xmlns:ns2="ba9dce50-01ea-44e4-8fa0-c88a34b0d286" xmlns:ns3="54af142a-5139-4310-aff3-3f55caaae7ca" targetNamespace="http://schemas.microsoft.com/office/2006/metadata/properties" ma:root="true" ma:fieldsID="b0c2d18f612b23316834cbc386417345" ns2:_="" ns3:_="">
    <xsd:import namespace="ba9dce50-01ea-44e4-8fa0-c88a34b0d286"/>
    <xsd:import namespace="54af142a-5139-4310-aff3-3f55caaae7c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9dce50-01ea-44e4-8fa0-c88a34b0d2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af142a-5139-4310-aff3-3f55caaae7c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FD5E8B-9918-45ED-A8B4-338BEAF3A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9dce50-01ea-44e4-8fa0-c88a34b0d286"/>
    <ds:schemaRef ds:uri="54af142a-5139-4310-aff3-3f55caaae7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4B6E17-8566-4F9B-9FF1-13F81528A123}">
  <ds:schemaRefs>
    <ds:schemaRef ds:uri="http://schemas.microsoft.com/sharepoint/v3/contenttype/forms"/>
  </ds:schemaRefs>
</ds:datastoreItem>
</file>

<file path=customXml/itemProps3.xml><?xml version="1.0" encoding="utf-8"?>
<ds:datastoreItem xmlns:ds="http://schemas.openxmlformats.org/officeDocument/2006/customXml" ds:itemID="{BBC6679D-559F-45D8-8E63-214E3816825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Midrand High-Level</vt:lpstr>
      <vt:lpstr>DropDowns</vt:lpstr>
      <vt:lpstr>Azure 1 Year Export - VMs</vt:lpstr>
      <vt:lpstr>Azure 1 Year Export - Disks</vt:lpstr>
      <vt:lpstr>Azure 3 Year Export - VMs</vt:lpstr>
      <vt:lpstr>Azure 3 Year Export - Disks</vt:lpstr>
      <vt:lpstr>Werners Midrand List</vt:lpstr>
      <vt:lpstr>Previous Quote - Before Migrate</vt:lpstr>
      <vt:lpstr>SA - VM Costs (ZAR)</vt:lpstr>
      <vt:lpstr>SA - VM Costs (USD)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Donovan Kelly (Britehouse)</dc:creator>
  <cp:lastModifiedBy>Vincent Viljoen (MEA)</cp:lastModifiedBy>
  <dcterms:created xsi:type="dcterms:W3CDTF">2021-01-20T10:38:04Z</dcterms:created>
  <dcterms:modified xsi:type="dcterms:W3CDTF">2022-07-28T06:44:24Z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0x01010091AD22243BBF9249844BEC425A7D2140</vt:lpwstr>
  </property>
</Properties>
</file>