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ersonal Projects\Web Scraping\nba-web-scraping-project\Stats\"/>
    </mc:Choice>
  </mc:AlternateContent>
  <xr:revisionPtr revIDLastSave="0" documentId="13_ncr:1_{FD7971F4-568B-4390-B969-71A2AD19ED52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eam_ratings" sheetId="1" r:id="rId1"/>
    <sheet name="Team IDS" sheetId="2" r:id="rId2"/>
    <sheet name="player_ratings.csv" sheetId="3" r:id="rId3"/>
    <sheet name="Player Working" sheetId="4" r:id="rId4"/>
    <sheet name="Results" sheetId="5" r:id="rId5"/>
    <sheet name="Simulation" sheetId="6" r:id="rId6"/>
  </sheets>
  <definedNames>
    <definedName name="team_id">'Team IDS'!$A$2:$A$31</definedName>
    <definedName name="teams">'Team IDS'!$B$2:$B$31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7" i="5" l="1"/>
  <c r="N17" i="5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/>
  <c r="C19" i="2" a="1"/>
  <c r="C19" i="2" s="1"/>
  <c r="C20" i="2" a="1"/>
  <c r="C20" i="2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/>
  <c r="C27" i="2" a="1"/>
  <c r="C27" i="2" s="1"/>
  <c r="C28" i="2" a="1"/>
  <c r="C28" i="2"/>
  <c r="C29" i="2" a="1"/>
  <c r="C29" i="2" s="1"/>
  <c r="C30" i="2" a="1"/>
  <c r="C30" i="2" s="1"/>
  <c r="C31" i="2" a="1"/>
  <c r="C31" i="2" s="1"/>
  <c r="C2" i="2" a="1"/>
  <c r="C2" i="2" s="1"/>
  <c r="D3" i="6" a="1"/>
  <c r="D3" i="6" s="1"/>
  <c r="M2" i="5"/>
  <c r="N28" i="5" a="1"/>
  <c r="N28" i="5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09" i="6" a="1"/>
  <c r="D209" i="6" s="1"/>
  <c r="D210" i="6" a="1"/>
  <c r="D210" i="6" s="1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 s="1"/>
  <c r="D257" i="6" a="1"/>
  <c r="D257" i="6" s="1"/>
  <c r="D258" i="6" a="1"/>
  <c r="D258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 s="1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 s="1"/>
  <c r="D287" i="6" a="1"/>
  <c r="D287" i="6" s="1"/>
  <c r="D288" i="6" a="1"/>
  <c r="D288" i="6" s="1"/>
  <c r="D289" i="6" a="1"/>
  <c r="D289" i="6" s="1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 s="1"/>
  <c r="D296" i="6" a="1"/>
  <c r="D296" i="6" s="1"/>
  <c r="D297" i="6" a="1"/>
  <c r="D297" i="6" s="1"/>
  <c r="D298" i="6" a="1"/>
  <c r="D298" i="6" s="1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 s="1"/>
  <c r="D328" i="6" a="1"/>
  <c r="D328" i="6" s="1"/>
  <c r="D329" i="6" a="1"/>
  <c r="D329" i="6" s="1"/>
  <c r="D330" i="6" a="1"/>
  <c r="D330" i="6" s="1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8" i="6" a="1"/>
  <c r="D338" i="6" s="1"/>
  <c r="D339" i="6" a="1"/>
  <c r="D339" i="6" s="1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 s="1"/>
  <c r="D353" i="6" a="1"/>
  <c r="D353" i="6" s="1"/>
  <c r="D354" i="6" a="1"/>
  <c r="D354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 s="1"/>
  <c r="D360" i="6" a="1"/>
  <c r="D360" i="6" s="1"/>
  <c r="D361" i="6" a="1"/>
  <c r="D361" i="6" s="1"/>
  <c r="D362" i="6" a="1"/>
  <c r="D362" i="6" s="1"/>
  <c r="D363" i="6" a="1"/>
  <c r="D363" i="6" s="1"/>
  <c r="D364" i="6" a="1"/>
  <c r="D364" i="6" s="1"/>
  <c r="D365" i="6" a="1"/>
  <c r="D365" i="6" s="1"/>
  <c r="D366" i="6" a="1"/>
  <c r="D366" i="6" s="1"/>
  <c r="D367" i="6" a="1"/>
  <c r="D367" i="6" s="1"/>
  <c r="D368" i="6" a="1"/>
  <c r="D368" i="6" s="1"/>
  <c r="D369" i="6" a="1"/>
  <c r="D369" i="6" s="1"/>
  <c r="D370" i="6" a="1"/>
  <c r="D370" i="6" s="1"/>
  <c r="D371" i="6" a="1"/>
  <c r="D371" i="6" s="1"/>
  <c r="D372" i="6" a="1"/>
  <c r="D372" i="6" s="1"/>
  <c r="D373" i="6" a="1"/>
  <c r="D373" i="6" s="1"/>
  <c r="D374" i="6" a="1"/>
  <c r="D374" i="6" s="1"/>
  <c r="D375" i="6" a="1"/>
  <c r="D375" i="6" s="1"/>
  <c r="D376" i="6" a="1"/>
  <c r="D376" i="6" s="1"/>
  <c r="D377" i="6" a="1"/>
  <c r="D377" i="6" s="1"/>
  <c r="D378" i="6" a="1"/>
  <c r="D378" i="6" s="1"/>
  <c r="D379" i="6" a="1"/>
  <c r="D379" i="6" s="1"/>
  <c r="D380" i="6" a="1"/>
  <c r="D380" i="6" s="1"/>
  <c r="D381" i="6" a="1"/>
  <c r="D381" i="6" s="1"/>
  <c r="D382" i="6" a="1"/>
  <c r="D382" i="6" s="1"/>
  <c r="D383" i="6" a="1"/>
  <c r="D383" i="6" s="1"/>
  <c r="D384" i="6" a="1"/>
  <c r="D384" i="6" s="1"/>
  <c r="D385" i="6" a="1"/>
  <c r="D385" i="6" s="1"/>
  <c r="D386" i="6" a="1"/>
  <c r="D386" i="6" s="1"/>
  <c r="D387" i="6" a="1"/>
  <c r="D387" i="6" s="1"/>
  <c r="D388" i="6" a="1"/>
  <c r="D388" i="6" s="1"/>
  <c r="D389" i="6" a="1"/>
  <c r="D389" i="6" s="1"/>
  <c r="D390" i="6" a="1"/>
  <c r="D390" i="6" s="1"/>
  <c r="D391" i="6" a="1"/>
  <c r="D391" i="6" s="1"/>
  <c r="D392" i="6" a="1"/>
  <c r="D392" i="6" s="1"/>
  <c r="D393" i="6" a="1"/>
  <c r="D393" i="6" s="1"/>
  <c r="D394" i="6" a="1"/>
  <c r="D394" i="6" s="1"/>
  <c r="D395" i="6" a="1"/>
  <c r="D395" i="6" s="1"/>
  <c r="D396" i="6" a="1"/>
  <c r="D396" i="6" s="1"/>
  <c r="D397" i="6" a="1"/>
  <c r="D397" i="6" s="1"/>
  <c r="D398" i="6" a="1"/>
  <c r="D398" i="6" s="1"/>
  <c r="D399" i="6" a="1"/>
  <c r="D399" i="6" s="1"/>
  <c r="D400" i="6" a="1"/>
  <c r="D400" i="6" s="1"/>
  <c r="D401" i="6" a="1"/>
  <c r="D401" i="6" s="1"/>
  <c r="D402" i="6" a="1"/>
  <c r="D402" i="6" s="1"/>
  <c r="D403" i="6" a="1"/>
  <c r="D403" i="6" s="1"/>
  <c r="D404" i="6" a="1"/>
  <c r="D404" i="6" s="1"/>
  <c r="D405" i="6" a="1"/>
  <c r="D405" i="6" s="1"/>
  <c r="D406" i="6" a="1"/>
  <c r="D406" i="6" s="1"/>
  <c r="D407" i="6" a="1"/>
  <c r="D407" i="6" s="1"/>
  <c r="D408" i="6" a="1"/>
  <c r="D408" i="6" s="1"/>
  <c r="D409" i="6" a="1"/>
  <c r="D409" i="6" s="1"/>
  <c r="D410" i="6" a="1"/>
  <c r="D410" i="6" s="1"/>
  <c r="D411" i="6" a="1"/>
  <c r="D411" i="6" s="1"/>
  <c r="D412" i="6" a="1"/>
  <c r="D412" i="6" s="1"/>
  <c r="D413" i="6" a="1"/>
  <c r="D413" i="6" s="1"/>
  <c r="D414" i="6" a="1"/>
  <c r="D414" i="6" s="1"/>
  <c r="D415" i="6" a="1"/>
  <c r="D415" i="6" s="1"/>
  <c r="D416" i="6" a="1"/>
  <c r="D416" i="6" s="1"/>
  <c r="D417" i="6" a="1"/>
  <c r="D417" i="6" s="1"/>
  <c r="D418" i="6" a="1"/>
  <c r="D418" i="6" s="1"/>
  <c r="D419" i="6" a="1"/>
  <c r="D419" i="6" s="1"/>
  <c r="D420" i="6" a="1"/>
  <c r="D420" i="6" s="1"/>
  <c r="D421" i="6" a="1"/>
  <c r="D421" i="6" s="1"/>
  <c r="D422" i="6" a="1"/>
  <c r="D422" i="6" s="1"/>
  <c r="D423" i="6" a="1"/>
  <c r="D423" i="6" s="1"/>
  <c r="D424" i="6" a="1"/>
  <c r="D424" i="6" s="1"/>
  <c r="D425" i="6" a="1"/>
  <c r="D425" i="6" s="1"/>
  <c r="D426" i="6" a="1"/>
  <c r="D426" i="6" s="1"/>
  <c r="D427" i="6" a="1"/>
  <c r="D427" i="6" s="1"/>
  <c r="D428" i="6" a="1"/>
  <c r="D428" i="6" s="1"/>
  <c r="D429" i="6" a="1"/>
  <c r="D429" i="6" s="1"/>
  <c r="D430" i="6" a="1"/>
  <c r="D430" i="6" s="1"/>
  <c r="D431" i="6" a="1"/>
  <c r="D431" i="6" s="1"/>
  <c r="D432" i="6" a="1"/>
  <c r="D432" i="6" s="1"/>
  <c r="D433" i="6" a="1"/>
  <c r="D433" i="6" s="1"/>
  <c r="D434" i="6" a="1"/>
  <c r="D434" i="6" s="1"/>
  <c r="D435" i="6" a="1"/>
  <c r="D435" i="6" s="1"/>
  <c r="D436" i="6" a="1"/>
  <c r="D436" i="6" s="1"/>
  <c r="D437" i="6" a="1"/>
  <c r="D437" i="6" s="1"/>
  <c r="D438" i="6" a="1"/>
  <c r="D438" i="6" s="1"/>
  <c r="D439" i="6" a="1"/>
  <c r="D439" i="6" s="1"/>
  <c r="D440" i="6" a="1"/>
  <c r="D440" i="6" s="1"/>
  <c r="D441" i="6" a="1"/>
  <c r="D441" i="6" s="1"/>
  <c r="D442" i="6" a="1"/>
  <c r="D442" i="6" s="1"/>
  <c r="D443" i="6" a="1"/>
  <c r="D443" i="6" s="1"/>
  <c r="D444" i="6" a="1"/>
  <c r="D444" i="6" s="1"/>
  <c r="D445" i="6" a="1"/>
  <c r="D445" i="6" s="1"/>
  <c r="D446" i="6" a="1"/>
  <c r="D446" i="6" s="1"/>
  <c r="D447" i="6" a="1"/>
  <c r="D447" i="6" s="1"/>
  <c r="D448" i="6" a="1"/>
  <c r="D448" i="6" s="1"/>
  <c r="D449" i="6" a="1"/>
  <c r="D449" i="6" s="1"/>
  <c r="D450" i="6" a="1"/>
  <c r="D450" i="6" s="1"/>
  <c r="D451" i="6" a="1"/>
  <c r="D451" i="6" s="1"/>
  <c r="D452" i="6" a="1"/>
  <c r="D452" i="6" s="1"/>
  <c r="D453" i="6" a="1"/>
  <c r="D453" i="6" s="1"/>
  <c r="D454" i="6" a="1"/>
  <c r="D454" i="6" s="1"/>
  <c r="D455" i="6" a="1"/>
  <c r="D455" i="6" s="1"/>
  <c r="D456" i="6" a="1"/>
  <c r="D456" i="6" s="1"/>
  <c r="D457" i="6" a="1"/>
  <c r="D457" i="6" s="1"/>
  <c r="D458" i="6" a="1"/>
  <c r="D458" i="6" s="1"/>
  <c r="D459" i="6" a="1"/>
  <c r="D459" i="6" s="1"/>
  <c r="D460" i="6" a="1"/>
  <c r="D460" i="6" s="1"/>
  <c r="D461" i="6" a="1"/>
  <c r="D461" i="6" s="1"/>
  <c r="D462" i="6" a="1"/>
  <c r="D462" i="6" s="1"/>
  <c r="D463" i="6" a="1"/>
  <c r="D463" i="6" s="1"/>
  <c r="D464" i="6" a="1"/>
  <c r="D464" i="6" s="1"/>
  <c r="D465" i="6" a="1"/>
  <c r="D465" i="6" s="1"/>
  <c r="D466" i="6" a="1"/>
  <c r="D466" i="6" s="1"/>
  <c r="D467" i="6" a="1"/>
  <c r="D467" i="6" s="1"/>
  <c r="D468" i="6" a="1"/>
  <c r="D468" i="6" s="1"/>
  <c r="D469" i="6" a="1"/>
  <c r="D469" i="6" s="1"/>
  <c r="D470" i="6" a="1"/>
  <c r="D470" i="6" s="1"/>
  <c r="D471" i="6" a="1"/>
  <c r="D471" i="6" s="1"/>
  <c r="D472" i="6" a="1"/>
  <c r="D472" i="6" s="1"/>
  <c r="D473" i="6" a="1"/>
  <c r="D473" i="6" s="1"/>
  <c r="D474" i="6" a="1"/>
  <c r="D474" i="6" s="1"/>
  <c r="D475" i="6" a="1"/>
  <c r="D475" i="6" s="1"/>
  <c r="D476" i="6" a="1"/>
  <c r="D476" i="6" s="1"/>
  <c r="D477" i="6" a="1"/>
  <c r="D477" i="6" s="1"/>
  <c r="D478" i="6" a="1"/>
  <c r="D478" i="6" s="1"/>
  <c r="D479" i="6" a="1"/>
  <c r="D479" i="6" s="1"/>
  <c r="D480" i="6" a="1"/>
  <c r="D480" i="6" s="1"/>
  <c r="D481" i="6" a="1"/>
  <c r="D481" i="6" s="1"/>
  <c r="D482" i="6" a="1"/>
  <c r="D482" i="6" s="1"/>
  <c r="D483" i="6" a="1"/>
  <c r="D483" i="6" s="1"/>
  <c r="D484" i="6" a="1"/>
  <c r="D484" i="6" s="1"/>
  <c r="D485" i="6" a="1"/>
  <c r="D485" i="6" s="1"/>
  <c r="D486" i="6" a="1"/>
  <c r="D486" i="6" s="1"/>
  <c r="D487" i="6" a="1"/>
  <c r="D487" i="6" s="1"/>
  <c r="D488" i="6" a="1"/>
  <c r="D488" i="6" s="1"/>
  <c r="D489" i="6" a="1"/>
  <c r="D489" i="6" s="1"/>
  <c r="D490" i="6" a="1"/>
  <c r="D490" i="6" s="1"/>
  <c r="D491" i="6" a="1"/>
  <c r="D491" i="6" s="1"/>
  <c r="D492" i="6" a="1"/>
  <c r="D492" i="6" s="1"/>
  <c r="D493" i="6" a="1"/>
  <c r="D493" i="6" s="1"/>
  <c r="D494" i="6" a="1"/>
  <c r="D494" i="6" s="1"/>
  <c r="D495" i="6" a="1"/>
  <c r="D495" i="6" s="1"/>
  <c r="D496" i="6" a="1"/>
  <c r="D496" i="6" s="1"/>
  <c r="D497" i="6" a="1"/>
  <c r="D497" i="6" s="1"/>
  <c r="D498" i="6" a="1"/>
  <c r="D498" i="6" s="1"/>
  <c r="D499" i="6" a="1"/>
  <c r="D499" i="6" s="1"/>
  <c r="D500" i="6" a="1"/>
  <c r="D500" i="6" s="1"/>
  <c r="D501" i="6" a="1"/>
  <c r="D501" i="6" s="1"/>
  <c r="D502" i="6" a="1"/>
  <c r="D502" i="6" s="1"/>
  <c r="D503" i="6" a="1"/>
  <c r="D503" i="6" s="1"/>
  <c r="D504" i="6" a="1"/>
  <c r="D504" i="6" s="1"/>
  <c r="D505" i="6" a="1"/>
  <c r="D505" i="6" s="1"/>
  <c r="D506" i="6" a="1"/>
  <c r="D506" i="6" s="1"/>
  <c r="D507" i="6" a="1"/>
  <c r="D507" i="6" s="1"/>
  <c r="D508" i="6" a="1"/>
  <c r="D508" i="6" s="1"/>
  <c r="D509" i="6" a="1"/>
  <c r="D509" i="6" s="1"/>
  <c r="D510" i="6" a="1"/>
  <c r="D510" i="6" s="1"/>
  <c r="D511" i="6" a="1"/>
  <c r="D511" i="6" s="1"/>
  <c r="D512" i="6" a="1"/>
  <c r="D512" i="6" s="1"/>
  <c r="D513" i="6" a="1"/>
  <c r="D513" i="6" s="1"/>
  <c r="D514" i="6" a="1"/>
  <c r="D514" i="6" s="1"/>
  <c r="D515" i="6" a="1"/>
  <c r="D515" i="6" s="1"/>
  <c r="D516" i="6" a="1"/>
  <c r="D516" i="6" s="1"/>
  <c r="D517" i="6" a="1"/>
  <c r="D517" i="6" s="1"/>
  <c r="D518" i="6" a="1"/>
  <c r="D518" i="6" s="1"/>
  <c r="D519" i="6" a="1"/>
  <c r="D519" i="6" s="1"/>
  <c r="D520" i="6" a="1"/>
  <c r="D520" i="6" s="1"/>
  <c r="D521" i="6" a="1"/>
  <c r="D521" i="6" s="1"/>
  <c r="D522" i="6" a="1"/>
  <c r="D522" i="6" s="1"/>
  <c r="D523" i="6" a="1"/>
  <c r="D523" i="6" s="1"/>
  <c r="D524" i="6" a="1"/>
  <c r="D524" i="6" s="1"/>
  <c r="D525" i="6" a="1"/>
  <c r="D525" i="6" s="1"/>
  <c r="D526" i="6" a="1"/>
  <c r="D526" i="6" s="1"/>
  <c r="D527" i="6" a="1"/>
  <c r="D527" i="6" s="1"/>
  <c r="D528" i="6" a="1"/>
  <c r="D528" i="6" s="1"/>
  <c r="D529" i="6" a="1"/>
  <c r="D529" i="6" s="1"/>
  <c r="D530" i="6" a="1"/>
  <c r="D530" i="6" s="1"/>
  <c r="D531" i="6" a="1"/>
  <c r="D531" i="6" s="1"/>
  <c r="D532" i="6" a="1"/>
  <c r="D532" i="6" s="1"/>
  <c r="D533" i="6" a="1"/>
  <c r="D533" i="6" s="1"/>
  <c r="D534" i="6" a="1"/>
  <c r="D534" i="6" s="1"/>
  <c r="D535" i="6" a="1"/>
  <c r="D535" i="6" s="1"/>
  <c r="D536" i="6" a="1"/>
  <c r="D536" i="6" s="1"/>
  <c r="D537" i="6" a="1"/>
  <c r="D537" i="6" s="1"/>
  <c r="D538" i="6" a="1"/>
  <c r="D538" i="6" s="1"/>
  <c r="D539" i="6" a="1"/>
  <c r="D539" i="6" s="1"/>
  <c r="D540" i="6" a="1"/>
  <c r="D540" i="6" s="1"/>
  <c r="D541" i="6" a="1"/>
  <c r="D541" i="6" s="1"/>
  <c r="D542" i="6" a="1"/>
  <c r="D542" i="6" s="1"/>
  <c r="D543" i="6" a="1"/>
  <c r="D543" i="6" s="1"/>
  <c r="D544" i="6" a="1"/>
  <c r="D544" i="6" s="1"/>
  <c r="D545" i="6" a="1"/>
  <c r="D545" i="6" s="1"/>
  <c r="D546" i="6" a="1"/>
  <c r="D546" i="6" s="1"/>
  <c r="D547" i="6" a="1"/>
  <c r="D547" i="6" s="1"/>
  <c r="D548" i="6" a="1"/>
  <c r="D548" i="6" s="1"/>
  <c r="D549" i="6" a="1"/>
  <c r="D549" i="6" s="1"/>
  <c r="D550" i="6" a="1"/>
  <c r="D550" i="6" s="1"/>
  <c r="D551" i="6" a="1"/>
  <c r="D551" i="6" s="1"/>
  <c r="D552" i="6" a="1"/>
  <c r="D552" i="6" s="1"/>
  <c r="D553" i="6" a="1"/>
  <c r="D553" i="6" s="1"/>
  <c r="D554" i="6" a="1"/>
  <c r="D554" i="6" s="1"/>
  <c r="D555" i="6" a="1"/>
  <c r="D555" i="6" s="1"/>
  <c r="D556" i="6" a="1"/>
  <c r="D556" i="6" s="1"/>
  <c r="D557" i="6" a="1"/>
  <c r="D557" i="6" s="1"/>
  <c r="D558" i="6" a="1"/>
  <c r="D558" i="6" s="1"/>
  <c r="D559" i="6" a="1"/>
  <c r="D559" i="6" s="1"/>
  <c r="D560" i="6" a="1"/>
  <c r="D560" i="6" s="1"/>
  <c r="D561" i="6" a="1"/>
  <c r="D561" i="6" s="1"/>
  <c r="D562" i="6" a="1"/>
  <c r="D562" i="6" s="1"/>
  <c r="D563" i="6" a="1"/>
  <c r="D563" i="6" s="1"/>
  <c r="D564" i="6" a="1"/>
  <c r="D564" i="6" s="1"/>
  <c r="D565" i="6" a="1"/>
  <c r="D565" i="6" s="1"/>
  <c r="D566" i="6" a="1"/>
  <c r="D566" i="6" s="1"/>
  <c r="D567" i="6" a="1"/>
  <c r="D567" i="6" s="1"/>
  <c r="D568" i="6" a="1"/>
  <c r="D568" i="6" s="1"/>
  <c r="D569" i="6" a="1"/>
  <c r="D569" i="6" s="1"/>
  <c r="D570" i="6" a="1"/>
  <c r="D570" i="6" s="1"/>
  <c r="D571" i="6" a="1"/>
  <c r="D571" i="6" s="1"/>
  <c r="D572" i="6" a="1"/>
  <c r="D572" i="6" s="1"/>
  <c r="D573" i="6" a="1"/>
  <c r="D573" i="6" s="1"/>
  <c r="D574" i="6" a="1"/>
  <c r="D574" i="6" s="1"/>
  <c r="D575" i="6" a="1"/>
  <c r="D575" i="6" s="1"/>
  <c r="D576" i="6" a="1"/>
  <c r="D576" i="6" s="1"/>
  <c r="D577" i="6" a="1"/>
  <c r="D577" i="6" s="1"/>
  <c r="D578" i="6" a="1"/>
  <c r="D578" i="6" s="1"/>
  <c r="D579" i="6" a="1"/>
  <c r="D579" i="6" s="1"/>
  <c r="D580" i="6" a="1"/>
  <c r="D580" i="6" s="1"/>
  <c r="D581" i="6" a="1"/>
  <c r="D581" i="6" s="1"/>
  <c r="D582" i="6" a="1"/>
  <c r="D582" i="6" s="1"/>
  <c r="D583" i="6" a="1"/>
  <c r="D583" i="6" s="1"/>
  <c r="D584" i="6" a="1"/>
  <c r="D584" i="6" s="1"/>
  <c r="D585" i="6" a="1"/>
  <c r="D585" i="6" s="1"/>
  <c r="D586" i="6" a="1"/>
  <c r="D586" i="6" s="1"/>
  <c r="D587" i="6" a="1"/>
  <c r="D587" i="6" s="1"/>
  <c r="D588" i="6" a="1"/>
  <c r="D588" i="6" s="1"/>
  <c r="D589" i="6" a="1"/>
  <c r="D589" i="6" s="1"/>
  <c r="D590" i="6" a="1"/>
  <c r="D590" i="6" s="1"/>
  <c r="D591" i="6" a="1"/>
  <c r="D591" i="6" s="1"/>
  <c r="D592" i="6" a="1"/>
  <c r="D592" i="6" s="1"/>
  <c r="D593" i="6" a="1"/>
  <c r="D593" i="6" s="1"/>
  <c r="D594" i="6" a="1"/>
  <c r="D594" i="6" s="1"/>
  <c r="D595" i="6" a="1"/>
  <c r="D595" i="6" s="1"/>
  <c r="D596" i="6" a="1"/>
  <c r="D596" i="6" s="1"/>
  <c r="D597" i="6" a="1"/>
  <c r="D597" i="6" s="1"/>
  <c r="D598" i="6" a="1"/>
  <c r="D598" i="6" s="1"/>
  <c r="D599" i="6" a="1"/>
  <c r="D599" i="6" s="1"/>
  <c r="D600" i="6" a="1"/>
  <c r="D600" i="6" s="1"/>
  <c r="D601" i="6" a="1"/>
  <c r="D601" i="6" s="1"/>
  <c r="D602" i="6" a="1"/>
  <c r="D602" i="6" s="1"/>
  <c r="D603" i="6" a="1"/>
  <c r="D603" i="6" s="1"/>
  <c r="D604" i="6" a="1"/>
  <c r="D604" i="6" s="1"/>
  <c r="D605" i="6" a="1"/>
  <c r="D605" i="6" s="1"/>
  <c r="D606" i="6" a="1"/>
  <c r="D606" i="6" s="1"/>
  <c r="D607" i="6" a="1"/>
  <c r="D607" i="6" s="1"/>
  <c r="D608" i="6" a="1"/>
  <c r="D608" i="6" s="1"/>
  <c r="D609" i="6" a="1"/>
  <c r="D609" i="6" s="1"/>
  <c r="D610" i="6" a="1"/>
  <c r="D610" i="6" s="1"/>
  <c r="D611" i="6" a="1"/>
  <c r="D611" i="6" s="1"/>
  <c r="D612" i="6" a="1"/>
  <c r="D612" i="6" s="1"/>
  <c r="D613" i="6" a="1"/>
  <c r="D613" i="6" s="1"/>
  <c r="D614" i="6" a="1"/>
  <c r="D614" i="6" s="1"/>
  <c r="D615" i="6" a="1"/>
  <c r="D615" i="6" s="1"/>
  <c r="D616" i="6" a="1"/>
  <c r="D616" i="6" s="1"/>
  <c r="D617" i="6" a="1"/>
  <c r="D617" i="6" s="1"/>
  <c r="D618" i="6" a="1"/>
  <c r="D618" i="6" s="1"/>
  <c r="D619" i="6" a="1"/>
  <c r="D619" i="6" s="1"/>
  <c r="D620" i="6" a="1"/>
  <c r="D620" i="6" s="1"/>
  <c r="D621" i="6" a="1"/>
  <c r="D621" i="6" s="1"/>
  <c r="D622" i="6" a="1"/>
  <c r="D622" i="6" s="1"/>
  <c r="D623" i="6" a="1"/>
  <c r="D623" i="6" s="1"/>
  <c r="D624" i="6" a="1"/>
  <c r="D624" i="6" s="1"/>
  <c r="D625" i="6" a="1"/>
  <c r="D625" i="6" s="1"/>
  <c r="D626" i="6" a="1"/>
  <c r="D626" i="6" s="1"/>
  <c r="D627" i="6" a="1"/>
  <c r="D627" i="6" s="1"/>
  <c r="D628" i="6" a="1"/>
  <c r="D628" i="6" s="1"/>
  <c r="D629" i="6" a="1"/>
  <c r="D629" i="6" s="1"/>
  <c r="D630" i="6" a="1"/>
  <c r="D630" i="6" s="1"/>
  <c r="D631" i="6" a="1"/>
  <c r="D631" i="6" s="1"/>
  <c r="D632" i="6" a="1"/>
  <c r="D632" i="6" s="1"/>
  <c r="D633" i="6" a="1"/>
  <c r="D633" i="6" s="1"/>
  <c r="D634" i="6" a="1"/>
  <c r="D634" i="6" s="1"/>
  <c r="D635" i="6" a="1"/>
  <c r="D635" i="6" s="1"/>
  <c r="D636" i="6" a="1"/>
  <c r="D636" i="6" s="1"/>
  <c r="D637" i="6" a="1"/>
  <c r="D637" i="6" s="1"/>
  <c r="D638" i="6" a="1"/>
  <c r="D638" i="6" s="1"/>
  <c r="D639" i="6" a="1"/>
  <c r="D639" i="6" s="1"/>
  <c r="D640" i="6" a="1"/>
  <c r="D640" i="6" s="1"/>
  <c r="D641" i="6" a="1"/>
  <c r="D641" i="6" s="1"/>
  <c r="D642" i="6" a="1"/>
  <c r="D642" i="6" s="1"/>
  <c r="D643" i="6" a="1"/>
  <c r="D643" i="6" s="1"/>
  <c r="D644" i="6" a="1"/>
  <c r="D644" i="6" s="1"/>
  <c r="D645" i="6" a="1"/>
  <c r="D645" i="6" s="1"/>
  <c r="D646" i="6" a="1"/>
  <c r="D646" i="6" s="1"/>
  <c r="D647" i="6" a="1"/>
  <c r="D647" i="6" s="1"/>
  <c r="D648" i="6" a="1"/>
  <c r="D648" i="6" s="1"/>
  <c r="D649" i="6" a="1"/>
  <c r="D649" i="6" s="1"/>
  <c r="D650" i="6" a="1"/>
  <c r="D650" i="6" s="1"/>
  <c r="D651" i="6" a="1"/>
  <c r="D651" i="6" s="1"/>
  <c r="D652" i="6" a="1"/>
  <c r="D652" i="6" s="1"/>
  <c r="D653" i="6" a="1"/>
  <c r="D653" i="6" s="1"/>
  <c r="D654" i="6" a="1"/>
  <c r="D654" i="6" s="1"/>
  <c r="D655" i="6" a="1"/>
  <c r="D655" i="6" s="1"/>
  <c r="D656" i="6" a="1"/>
  <c r="D656" i="6" s="1"/>
  <c r="D657" i="6" a="1"/>
  <c r="D657" i="6" s="1"/>
  <c r="D658" i="6" a="1"/>
  <c r="D658" i="6" s="1"/>
  <c r="D659" i="6" a="1"/>
  <c r="D659" i="6" s="1"/>
  <c r="D660" i="6" a="1"/>
  <c r="D660" i="6" s="1"/>
  <c r="D661" i="6" a="1"/>
  <c r="D661" i="6" s="1"/>
  <c r="D662" i="6" a="1"/>
  <c r="D662" i="6" s="1"/>
  <c r="D663" i="6" a="1"/>
  <c r="D663" i="6" s="1"/>
  <c r="D664" i="6" a="1"/>
  <c r="D664" i="6" s="1"/>
  <c r="D665" i="6" a="1"/>
  <c r="D665" i="6" s="1"/>
  <c r="D666" i="6" a="1"/>
  <c r="D666" i="6" s="1"/>
  <c r="D667" i="6" a="1"/>
  <c r="D667" i="6" s="1"/>
  <c r="D668" i="6" a="1"/>
  <c r="D668" i="6" s="1"/>
  <c r="D669" i="6" a="1"/>
  <c r="D669" i="6" s="1"/>
  <c r="D670" i="6" a="1"/>
  <c r="D670" i="6" s="1"/>
  <c r="D671" i="6" a="1"/>
  <c r="D671" i="6" s="1"/>
  <c r="D672" i="6" a="1"/>
  <c r="D672" i="6" s="1"/>
  <c r="D673" i="6" a="1"/>
  <c r="D673" i="6" s="1"/>
  <c r="D674" i="6" a="1"/>
  <c r="D674" i="6" s="1"/>
  <c r="D675" i="6" a="1"/>
  <c r="D675" i="6" s="1"/>
  <c r="D676" i="6" a="1"/>
  <c r="D676" i="6" s="1"/>
  <c r="D677" i="6" a="1"/>
  <c r="D677" i="6" s="1"/>
  <c r="D678" i="6" a="1"/>
  <c r="D678" i="6" s="1"/>
  <c r="D679" i="6" a="1"/>
  <c r="D679" i="6" s="1"/>
  <c r="D680" i="6" a="1"/>
  <c r="D680" i="6" s="1"/>
  <c r="D681" i="6" a="1"/>
  <c r="D681" i="6" s="1"/>
  <c r="D682" i="6" a="1"/>
  <c r="D682" i="6" s="1"/>
  <c r="D683" i="6" a="1"/>
  <c r="D683" i="6" s="1"/>
  <c r="D684" i="6" a="1"/>
  <c r="D684" i="6" s="1"/>
  <c r="D685" i="6" a="1"/>
  <c r="D685" i="6" s="1"/>
  <c r="D686" i="6" a="1"/>
  <c r="D686" i="6" s="1"/>
  <c r="D687" i="6" a="1"/>
  <c r="D687" i="6" s="1"/>
  <c r="D688" i="6" a="1"/>
  <c r="D688" i="6" s="1"/>
  <c r="D689" i="6" a="1"/>
  <c r="D689" i="6" s="1"/>
  <c r="D690" i="6" a="1"/>
  <c r="D690" i="6" s="1"/>
  <c r="D691" i="6" a="1"/>
  <c r="D691" i="6" s="1"/>
  <c r="D692" i="6" a="1"/>
  <c r="D692" i="6" s="1"/>
  <c r="D693" i="6" a="1"/>
  <c r="D693" i="6" s="1"/>
  <c r="D694" i="6" a="1"/>
  <c r="D694" i="6" s="1"/>
  <c r="D695" i="6" a="1"/>
  <c r="D695" i="6" s="1"/>
  <c r="D696" i="6" a="1"/>
  <c r="D696" i="6" s="1"/>
  <c r="D697" i="6" a="1"/>
  <c r="D697" i="6" s="1"/>
  <c r="D698" i="6" a="1"/>
  <c r="D698" i="6" s="1"/>
  <c r="D699" i="6" a="1"/>
  <c r="D699" i="6" s="1"/>
  <c r="D700" i="6" a="1"/>
  <c r="D700" i="6" s="1"/>
  <c r="D701" i="6" a="1"/>
  <c r="D701" i="6" s="1"/>
  <c r="D702" i="6" a="1"/>
  <c r="D702" i="6" s="1"/>
  <c r="D703" i="6" a="1"/>
  <c r="D703" i="6" s="1"/>
  <c r="D704" i="6" a="1"/>
  <c r="D704" i="6" s="1"/>
  <c r="D705" i="6" a="1"/>
  <c r="D705" i="6" s="1"/>
  <c r="D706" i="6" a="1"/>
  <c r="D706" i="6" s="1"/>
  <c r="D707" i="6" a="1"/>
  <c r="D707" i="6" s="1"/>
  <c r="D708" i="6" a="1"/>
  <c r="D708" i="6" s="1"/>
  <c r="D709" i="6" a="1"/>
  <c r="D709" i="6" s="1"/>
  <c r="D710" i="6" a="1"/>
  <c r="D710" i="6" s="1"/>
  <c r="D711" i="6" a="1"/>
  <c r="D711" i="6" s="1"/>
  <c r="D712" i="6" a="1"/>
  <c r="D712" i="6" s="1"/>
  <c r="D713" i="6" a="1"/>
  <c r="D713" i="6" s="1"/>
  <c r="D714" i="6" a="1"/>
  <c r="D714" i="6" s="1"/>
  <c r="D715" i="6" a="1"/>
  <c r="D715" i="6" s="1"/>
  <c r="D716" i="6" a="1"/>
  <c r="D716" i="6" s="1"/>
  <c r="D717" i="6" a="1"/>
  <c r="D717" i="6" s="1"/>
  <c r="D718" i="6" a="1"/>
  <c r="D718" i="6" s="1"/>
  <c r="D719" i="6" a="1"/>
  <c r="D719" i="6" s="1"/>
  <c r="D720" i="6" a="1"/>
  <c r="D720" i="6" s="1"/>
  <c r="D721" i="6" a="1"/>
  <c r="D721" i="6" s="1"/>
  <c r="D722" i="6" a="1"/>
  <c r="D722" i="6" s="1"/>
  <c r="D723" i="6" a="1"/>
  <c r="D723" i="6" s="1"/>
  <c r="D724" i="6" a="1"/>
  <c r="D724" i="6" s="1"/>
  <c r="D725" i="6" a="1"/>
  <c r="D725" i="6" s="1"/>
  <c r="D726" i="6" a="1"/>
  <c r="D726" i="6" s="1"/>
  <c r="D727" i="6" a="1"/>
  <c r="D727" i="6" s="1"/>
  <c r="D728" i="6" a="1"/>
  <c r="D728" i="6" s="1"/>
  <c r="D729" i="6" a="1"/>
  <c r="D729" i="6" s="1"/>
  <c r="D730" i="6" a="1"/>
  <c r="D730" i="6" s="1"/>
  <c r="D731" i="6" a="1"/>
  <c r="D731" i="6" s="1"/>
  <c r="D732" i="6" a="1"/>
  <c r="D732" i="6" s="1"/>
  <c r="D733" i="6" a="1"/>
  <c r="D733" i="6" s="1"/>
  <c r="D734" i="6" a="1"/>
  <c r="D734" i="6" s="1"/>
  <c r="D735" i="6" a="1"/>
  <c r="D735" i="6" s="1"/>
  <c r="D736" i="6" a="1"/>
  <c r="D736" i="6" s="1"/>
  <c r="D737" i="6" a="1"/>
  <c r="D737" i="6" s="1"/>
  <c r="D738" i="6" a="1"/>
  <c r="D738" i="6" s="1"/>
  <c r="D739" i="6" a="1"/>
  <c r="D739" i="6" s="1"/>
  <c r="D740" i="6" a="1"/>
  <c r="D740" i="6" s="1"/>
  <c r="D741" i="6" a="1"/>
  <c r="D741" i="6" s="1"/>
  <c r="D742" i="6" a="1"/>
  <c r="D742" i="6" s="1"/>
  <c r="D743" i="6" a="1"/>
  <c r="D743" i="6" s="1"/>
  <c r="D744" i="6" a="1"/>
  <c r="D744" i="6" s="1"/>
  <c r="D745" i="6" a="1"/>
  <c r="D745" i="6" s="1"/>
  <c r="D746" i="6" a="1"/>
  <c r="D746" i="6" s="1"/>
  <c r="D747" i="6" a="1"/>
  <c r="D747" i="6" s="1"/>
  <c r="D748" i="6" a="1"/>
  <c r="D748" i="6" s="1"/>
  <c r="D749" i="6" a="1"/>
  <c r="D749" i="6" s="1"/>
  <c r="D750" i="6" a="1"/>
  <c r="D750" i="6" s="1"/>
  <c r="D751" i="6" a="1"/>
  <c r="D751" i="6" s="1"/>
  <c r="D752" i="6" a="1"/>
  <c r="D752" i="6" s="1"/>
  <c r="D753" i="6" a="1"/>
  <c r="D753" i="6" s="1"/>
  <c r="D754" i="6" a="1"/>
  <c r="D754" i="6" s="1"/>
  <c r="D755" i="6" a="1"/>
  <c r="D755" i="6" s="1"/>
  <c r="D756" i="6" a="1"/>
  <c r="D756" i="6" s="1"/>
  <c r="D757" i="6" a="1"/>
  <c r="D757" i="6" s="1"/>
  <c r="D758" i="6" a="1"/>
  <c r="D758" i="6" s="1"/>
  <c r="D759" i="6" a="1"/>
  <c r="D759" i="6" s="1"/>
  <c r="D760" i="6" a="1"/>
  <c r="D760" i="6" s="1"/>
  <c r="D761" i="6" a="1"/>
  <c r="D761" i="6" s="1"/>
  <c r="D762" i="6" a="1"/>
  <c r="D762" i="6" s="1"/>
  <c r="D763" i="6" a="1"/>
  <c r="D763" i="6" s="1"/>
  <c r="D764" i="6" a="1"/>
  <c r="D764" i="6" s="1"/>
  <c r="D765" i="6" a="1"/>
  <c r="D765" i="6" s="1"/>
  <c r="D766" i="6" a="1"/>
  <c r="D766" i="6" s="1"/>
  <c r="D767" i="6" a="1"/>
  <c r="D767" i="6" s="1"/>
  <c r="D768" i="6" a="1"/>
  <c r="D768" i="6" s="1"/>
  <c r="D769" i="6" a="1"/>
  <c r="D769" i="6" s="1"/>
  <c r="D770" i="6" a="1"/>
  <c r="D770" i="6" s="1"/>
  <c r="D771" i="6" a="1"/>
  <c r="D771" i="6" s="1"/>
  <c r="D772" i="6" a="1"/>
  <c r="D772" i="6" s="1"/>
  <c r="D773" i="6" a="1"/>
  <c r="D773" i="6" s="1"/>
  <c r="D774" i="6" a="1"/>
  <c r="D774" i="6" s="1"/>
  <c r="D775" i="6" a="1"/>
  <c r="D775" i="6" s="1"/>
  <c r="D776" i="6" a="1"/>
  <c r="D776" i="6" s="1"/>
  <c r="D777" i="6" a="1"/>
  <c r="D777" i="6" s="1"/>
  <c r="D778" i="6" a="1"/>
  <c r="D778" i="6" s="1"/>
  <c r="D779" i="6" a="1"/>
  <c r="D779" i="6" s="1"/>
  <c r="D780" i="6" a="1"/>
  <c r="D780" i="6" s="1"/>
  <c r="D781" i="6" a="1"/>
  <c r="D781" i="6" s="1"/>
  <c r="D782" i="6" a="1"/>
  <c r="D782" i="6" s="1"/>
  <c r="D783" i="6" a="1"/>
  <c r="D783" i="6" s="1"/>
  <c r="D784" i="6" a="1"/>
  <c r="D784" i="6" s="1"/>
  <c r="D785" i="6" a="1"/>
  <c r="D785" i="6" s="1"/>
  <c r="D786" i="6" a="1"/>
  <c r="D786" i="6" s="1"/>
  <c r="D787" i="6" a="1"/>
  <c r="D787" i="6" s="1"/>
  <c r="D788" i="6" a="1"/>
  <c r="D788" i="6" s="1"/>
  <c r="D789" i="6" a="1"/>
  <c r="D789" i="6" s="1"/>
  <c r="D790" i="6" a="1"/>
  <c r="D790" i="6" s="1"/>
  <c r="D791" i="6" a="1"/>
  <c r="D791" i="6" s="1"/>
  <c r="D792" i="6" a="1"/>
  <c r="D792" i="6" s="1"/>
  <c r="D793" i="6" a="1"/>
  <c r="D793" i="6" s="1"/>
  <c r="D794" i="6" a="1"/>
  <c r="D794" i="6" s="1"/>
  <c r="D795" i="6" a="1"/>
  <c r="D795" i="6" s="1"/>
  <c r="D796" i="6" a="1"/>
  <c r="D796" i="6" s="1"/>
  <c r="D797" i="6" a="1"/>
  <c r="D797" i="6" s="1"/>
  <c r="D798" i="6" a="1"/>
  <c r="D798" i="6" s="1"/>
  <c r="D799" i="6" a="1"/>
  <c r="D799" i="6" s="1"/>
  <c r="D800" i="6" a="1"/>
  <c r="D800" i="6" s="1"/>
  <c r="D801" i="6" a="1"/>
  <c r="D801" i="6" s="1"/>
  <c r="D802" i="6" a="1"/>
  <c r="D802" i="6" s="1"/>
  <c r="D803" i="6" a="1"/>
  <c r="D803" i="6" s="1"/>
  <c r="D804" i="6" a="1"/>
  <c r="D804" i="6" s="1"/>
  <c r="D805" i="6" a="1"/>
  <c r="D805" i="6" s="1"/>
  <c r="D806" i="6" a="1"/>
  <c r="D806" i="6" s="1"/>
  <c r="D807" i="6" a="1"/>
  <c r="D807" i="6" s="1"/>
  <c r="D808" i="6" a="1"/>
  <c r="D808" i="6" s="1"/>
  <c r="D809" i="6" a="1"/>
  <c r="D809" i="6" s="1"/>
  <c r="D810" i="6" a="1"/>
  <c r="D810" i="6" s="1"/>
  <c r="D811" i="6" a="1"/>
  <c r="D811" i="6" s="1"/>
  <c r="D812" i="6" a="1"/>
  <c r="D812" i="6" s="1"/>
  <c r="D813" i="6" a="1"/>
  <c r="D813" i="6" s="1"/>
  <c r="D814" i="6" a="1"/>
  <c r="D814" i="6" s="1"/>
  <c r="D815" i="6" a="1"/>
  <c r="D815" i="6" s="1"/>
  <c r="D816" i="6" a="1"/>
  <c r="D816" i="6" s="1"/>
  <c r="D817" i="6" a="1"/>
  <c r="D817" i="6" s="1"/>
  <c r="D818" i="6" a="1"/>
  <c r="D818" i="6" s="1"/>
  <c r="D819" i="6" a="1"/>
  <c r="D819" i="6" s="1"/>
  <c r="D820" i="6" a="1"/>
  <c r="D820" i="6" s="1"/>
  <c r="D821" i="6" a="1"/>
  <c r="D821" i="6" s="1"/>
  <c r="D822" i="6" a="1"/>
  <c r="D822" i="6" s="1"/>
  <c r="D823" i="6" a="1"/>
  <c r="D823" i="6" s="1"/>
  <c r="D824" i="6" a="1"/>
  <c r="D824" i="6" s="1"/>
  <c r="D825" i="6" a="1"/>
  <c r="D825" i="6" s="1"/>
  <c r="D826" i="6" a="1"/>
  <c r="D826" i="6" s="1"/>
  <c r="D827" i="6" a="1"/>
  <c r="D827" i="6" s="1"/>
  <c r="D828" i="6" a="1"/>
  <c r="D828" i="6" s="1"/>
  <c r="D829" i="6" a="1"/>
  <c r="D829" i="6" s="1"/>
  <c r="D830" i="6" a="1"/>
  <c r="D830" i="6" s="1"/>
  <c r="D831" i="6" a="1"/>
  <c r="D831" i="6" s="1"/>
  <c r="D832" i="6" a="1"/>
  <c r="D832" i="6" s="1"/>
  <c r="D833" i="6" a="1"/>
  <c r="D833" i="6" s="1"/>
  <c r="D834" i="6" a="1"/>
  <c r="D834" i="6" s="1"/>
  <c r="D835" i="6" a="1"/>
  <c r="D835" i="6" s="1"/>
  <c r="D836" i="6" a="1"/>
  <c r="D836" i="6" s="1"/>
  <c r="D837" i="6" a="1"/>
  <c r="D837" i="6" s="1"/>
  <c r="D838" i="6" a="1"/>
  <c r="D838" i="6" s="1"/>
  <c r="D839" i="6" a="1"/>
  <c r="D839" i="6" s="1"/>
  <c r="D840" i="6" a="1"/>
  <c r="D840" i="6" s="1"/>
  <c r="D841" i="6" a="1"/>
  <c r="D841" i="6" s="1"/>
  <c r="D842" i="6" a="1"/>
  <c r="D842" i="6" s="1"/>
  <c r="D843" i="6" a="1"/>
  <c r="D843" i="6" s="1"/>
  <c r="D844" i="6" a="1"/>
  <c r="D844" i="6" s="1"/>
  <c r="D845" i="6" a="1"/>
  <c r="D845" i="6" s="1"/>
  <c r="D846" i="6" a="1"/>
  <c r="D846" i="6" s="1"/>
  <c r="D847" i="6" a="1"/>
  <c r="D847" i="6" s="1"/>
  <c r="D848" i="6" a="1"/>
  <c r="D848" i="6" s="1"/>
  <c r="D849" i="6" a="1"/>
  <c r="D849" i="6" s="1"/>
  <c r="D850" i="6" a="1"/>
  <c r="D850" i="6" s="1"/>
  <c r="D851" i="6" a="1"/>
  <c r="D851" i="6" s="1"/>
  <c r="D852" i="6" a="1"/>
  <c r="D852" i="6" s="1"/>
  <c r="D853" i="6" a="1"/>
  <c r="D853" i="6" s="1"/>
  <c r="D854" i="6" a="1"/>
  <c r="D854" i="6" s="1"/>
  <c r="D855" i="6" a="1"/>
  <c r="D855" i="6" s="1"/>
  <c r="D856" i="6" a="1"/>
  <c r="D856" i="6" s="1"/>
  <c r="D857" i="6" a="1"/>
  <c r="D857" i="6" s="1"/>
  <c r="D858" i="6" a="1"/>
  <c r="D858" i="6" s="1"/>
  <c r="D859" i="6" a="1"/>
  <c r="D859" i="6" s="1"/>
  <c r="D860" i="6" a="1"/>
  <c r="D860" i="6" s="1"/>
  <c r="D861" i="6" a="1"/>
  <c r="D861" i="6" s="1"/>
  <c r="D862" i="6" a="1"/>
  <c r="D862" i="6" s="1"/>
  <c r="D863" i="6" a="1"/>
  <c r="D863" i="6" s="1"/>
  <c r="D864" i="6" a="1"/>
  <c r="D864" i="6" s="1"/>
  <c r="D865" i="6" a="1"/>
  <c r="D865" i="6" s="1"/>
  <c r="D866" i="6" a="1"/>
  <c r="D866" i="6" s="1"/>
  <c r="D867" i="6" a="1"/>
  <c r="D867" i="6" s="1"/>
  <c r="D868" i="6" a="1"/>
  <c r="D868" i="6" s="1"/>
  <c r="D869" i="6" a="1"/>
  <c r="D869" i="6" s="1"/>
  <c r="D870" i="6" a="1"/>
  <c r="D870" i="6" s="1"/>
  <c r="D871" i="6" a="1"/>
  <c r="D871" i="6" s="1"/>
  <c r="D872" i="6" a="1"/>
  <c r="D872" i="6" s="1"/>
  <c r="D873" i="6" a="1"/>
  <c r="D873" i="6" s="1"/>
  <c r="D874" i="6" a="1"/>
  <c r="D874" i="6" s="1"/>
  <c r="D875" i="6" a="1"/>
  <c r="D875" i="6" s="1"/>
  <c r="D876" i="6" a="1"/>
  <c r="D876" i="6" s="1"/>
  <c r="D877" i="6" a="1"/>
  <c r="D877" i="6" s="1"/>
  <c r="D878" i="6" a="1"/>
  <c r="D878" i="6" s="1"/>
  <c r="D879" i="6" a="1"/>
  <c r="D879" i="6" s="1"/>
  <c r="D880" i="6" a="1"/>
  <c r="D880" i="6" s="1"/>
  <c r="D881" i="6" a="1"/>
  <c r="D881" i="6" s="1"/>
  <c r="D882" i="6" a="1"/>
  <c r="D882" i="6" s="1"/>
  <c r="D883" i="6" a="1"/>
  <c r="D883" i="6" s="1"/>
  <c r="D884" i="6" a="1"/>
  <c r="D884" i="6" s="1"/>
  <c r="D885" i="6" a="1"/>
  <c r="D885" i="6" s="1"/>
  <c r="D886" i="6" a="1"/>
  <c r="D886" i="6" s="1"/>
  <c r="D887" i="6" a="1"/>
  <c r="D887" i="6" s="1"/>
  <c r="D888" i="6" a="1"/>
  <c r="D888" i="6" s="1"/>
  <c r="D889" i="6" a="1"/>
  <c r="D889" i="6" s="1"/>
  <c r="D890" i="6" a="1"/>
  <c r="D890" i="6" s="1"/>
  <c r="D891" i="6" a="1"/>
  <c r="D891" i="6" s="1"/>
  <c r="D892" i="6" a="1"/>
  <c r="D892" i="6" s="1"/>
  <c r="D893" i="6" a="1"/>
  <c r="D893" i="6" s="1"/>
  <c r="D894" i="6" a="1"/>
  <c r="D894" i="6" s="1"/>
  <c r="D895" i="6" a="1"/>
  <c r="D895" i="6" s="1"/>
  <c r="D896" i="6" a="1"/>
  <c r="D896" i="6" s="1"/>
  <c r="D897" i="6" a="1"/>
  <c r="D897" i="6" s="1"/>
  <c r="D898" i="6" a="1"/>
  <c r="D898" i="6" s="1"/>
  <c r="D899" i="6" a="1"/>
  <c r="D899" i="6" s="1"/>
  <c r="D900" i="6" a="1"/>
  <c r="D900" i="6" s="1"/>
  <c r="D901" i="6" a="1"/>
  <c r="D901" i="6" s="1"/>
  <c r="D902" i="6" a="1"/>
  <c r="D902" i="6" s="1"/>
  <c r="D903" i="6" a="1"/>
  <c r="D903" i="6" s="1"/>
  <c r="D904" i="6" a="1"/>
  <c r="D904" i="6" s="1"/>
  <c r="D905" i="6" a="1"/>
  <c r="D905" i="6" s="1"/>
  <c r="D906" i="6" a="1"/>
  <c r="D906" i="6" s="1"/>
  <c r="D907" i="6" a="1"/>
  <c r="D907" i="6" s="1"/>
  <c r="D908" i="6" a="1"/>
  <c r="D908" i="6" s="1"/>
  <c r="D909" i="6" a="1"/>
  <c r="D909" i="6" s="1"/>
  <c r="D910" i="6" a="1"/>
  <c r="D910" i="6" s="1"/>
  <c r="D911" i="6" a="1"/>
  <c r="D911" i="6" s="1"/>
  <c r="D912" i="6" a="1"/>
  <c r="D912" i="6" s="1"/>
  <c r="D913" i="6" a="1"/>
  <c r="D913" i="6" s="1"/>
  <c r="D914" i="6" a="1"/>
  <c r="D914" i="6" s="1"/>
  <c r="D915" i="6" a="1"/>
  <c r="D915" i="6" s="1"/>
  <c r="D916" i="6" a="1"/>
  <c r="D916" i="6" s="1"/>
  <c r="D917" i="6" a="1"/>
  <c r="D917" i="6" s="1"/>
  <c r="D918" i="6" a="1"/>
  <c r="D918" i="6" s="1"/>
  <c r="D919" i="6" a="1"/>
  <c r="D919" i="6" s="1"/>
  <c r="D920" i="6" a="1"/>
  <c r="D920" i="6" s="1"/>
  <c r="D921" i="6" a="1"/>
  <c r="D921" i="6" s="1"/>
  <c r="D922" i="6" a="1"/>
  <c r="D922" i="6" s="1"/>
  <c r="D923" i="6" a="1"/>
  <c r="D923" i="6" s="1"/>
  <c r="D924" i="6" a="1"/>
  <c r="D924" i="6" s="1"/>
  <c r="D925" i="6" a="1"/>
  <c r="D925" i="6" s="1"/>
  <c r="D926" i="6" a="1"/>
  <c r="D926" i="6" s="1"/>
  <c r="D927" i="6" a="1"/>
  <c r="D927" i="6" s="1"/>
  <c r="D928" i="6" a="1"/>
  <c r="D928" i="6" s="1"/>
  <c r="D929" i="6" a="1"/>
  <c r="D929" i="6" s="1"/>
  <c r="D930" i="6" a="1"/>
  <c r="D930" i="6" s="1"/>
  <c r="D931" i="6" a="1"/>
  <c r="D931" i="6" s="1"/>
  <c r="D932" i="6" a="1"/>
  <c r="D932" i="6" s="1"/>
  <c r="D933" i="6" a="1"/>
  <c r="D933" i="6" s="1"/>
  <c r="D934" i="6" a="1"/>
  <c r="D934" i="6" s="1"/>
  <c r="D935" i="6" a="1"/>
  <c r="D935" i="6" s="1"/>
  <c r="D936" i="6" a="1"/>
  <c r="D936" i="6" s="1"/>
  <c r="D937" i="6" a="1"/>
  <c r="D937" i="6" s="1"/>
  <c r="D938" i="6" a="1"/>
  <c r="D938" i="6" s="1"/>
  <c r="D939" i="6" a="1"/>
  <c r="D939" i="6" s="1"/>
  <c r="D940" i="6" a="1"/>
  <c r="D940" i="6" s="1"/>
  <c r="D941" i="6" a="1"/>
  <c r="D941" i="6" s="1"/>
  <c r="D942" i="6" a="1"/>
  <c r="D942" i="6" s="1"/>
  <c r="D943" i="6" a="1"/>
  <c r="D943" i="6" s="1"/>
  <c r="D944" i="6" a="1"/>
  <c r="D944" i="6" s="1"/>
  <c r="D945" i="6" a="1"/>
  <c r="D945" i="6" s="1"/>
  <c r="D946" i="6" a="1"/>
  <c r="D946" i="6" s="1"/>
  <c r="D947" i="6" a="1"/>
  <c r="D947" i="6" s="1"/>
  <c r="D948" i="6" a="1"/>
  <c r="D948" i="6" s="1"/>
  <c r="D949" i="6" a="1"/>
  <c r="D949" i="6" s="1"/>
  <c r="D950" i="6" a="1"/>
  <c r="D950" i="6" s="1"/>
  <c r="D951" i="6" a="1"/>
  <c r="D951" i="6" s="1"/>
  <c r="D952" i="6" a="1"/>
  <c r="D952" i="6" s="1"/>
  <c r="D953" i="6" a="1"/>
  <c r="D953" i="6" s="1"/>
  <c r="D954" i="6" a="1"/>
  <c r="D954" i="6" s="1"/>
  <c r="D955" i="6" a="1"/>
  <c r="D955" i="6" s="1"/>
  <c r="D956" i="6" a="1"/>
  <c r="D956" i="6" s="1"/>
  <c r="D957" i="6" a="1"/>
  <c r="D957" i="6" s="1"/>
  <c r="D958" i="6" a="1"/>
  <c r="D958" i="6" s="1"/>
  <c r="D959" i="6" a="1"/>
  <c r="D959" i="6" s="1"/>
  <c r="D960" i="6" a="1"/>
  <c r="D960" i="6" s="1"/>
  <c r="D961" i="6" a="1"/>
  <c r="D961" i="6" s="1"/>
  <c r="D962" i="6" a="1"/>
  <c r="D962" i="6" s="1"/>
  <c r="D963" i="6" a="1"/>
  <c r="D963" i="6" s="1"/>
  <c r="D964" i="6" a="1"/>
  <c r="D964" i="6" s="1"/>
  <c r="D965" i="6" a="1"/>
  <c r="D965" i="6" s="1"/>
  <c r="D966" i="6" a="1"/>
  <c r="D966" i="6" s="1"/>
  <c r="D967" i="6" a="1"/>
  <c r="D967" i="6" s="1"/>
  <c r="D968" i="6" a="1"/>
  <c r="D968" i="6" s="1"/>
  <c r="D969" i="6" a="1"/>
  <c r="D969" i="6" s="1"/>
  <c r="D970" i="6" a="1"/>
  <c r="D970" i="6" s="1"/>
  <c r="D971" i="6" a="1"/>
  <c r="D971" i="6" s="1"/>
  <c r="D972" i="6" a="1"/>
  <c r="D972" i="6" s="1"/>
  <c r="D973" i="6" a="1"/>
  <c r="D973" i="6" s="1"/>
  <c r="D974" i="6" a="1"/>
  <c r="D974" i="6" s="1"/>
  <c r="D975" i="6" a="1"/>
  <c r="D975" i="6" s="1"/>
  <c r="D976" i="6" a="1"/>
  <c r="D976" i="6" s="1"/>
  <c r="D977" i="6" a="1"/>
  <c r="D977" i="6" s="1"/>
  <c r="D978" i="6" a="1"/>
  <c r="D978" i="6" s="1"/>
  <c r="D979" i="6" a="1"/>
  <c r="D979" i="6" s="1"/>
  <c r="D980" i="6" a="1"/>
  <c r="D980" i="6" s="1"/>
  <c r="D981" i="6" a="1"/>
  <c r="D981" i="6" s="1"/>
  <c r="D982" i="6" a="1"/>
  <c r="D982" i="6" s="1"/>
  <c r="D983" i="6" a="1"/>
  <c r="D983" i="6" s="1"/>
  <c r="D984" i="6" a="1"/>
  <c r="D984" i="6" s="1"/>
  <c r="D985" i="6" a="1"/>
  <c r="D985" i="6" s="1"/>
  <c r="D986" i="6" a="1"/>
  <c r="D986" i="6" s="1"/>
  <c r="D987" i="6" a="1"/>
  <c r="D987" i="6" s="1"/>
  <c r="D988" i="6" a="1"/>
  <c r="D988" i="6" s="1"/>
  <c r="D989" i="6" a="1"/>
  <c r="D989" i="6" s="1"/>
  <c r="D990" i="6" a="1"/>
  <c r="D990" i="6" s="1"/>
  <c r="D991" i="6" a="1"/>
  <c r="D991" i="6" s="1"/>
  <c r="D992" i="6" a="1"/>
  <c r="D992" i="6" s="1"/>
  <c r="D993" i="6" a="1"/>
  <c r="D993" i="6" s="1"/>
  <c r="D994" i="6" a="1"/>
  <c r="D994" i="6" s="1"/>
  <c r="D995" i="6" a="1"/>
  <c r="D995" i="6" s="1"/>
  <c r="D996" i="6" a="1"/>
  <c r="D996" i="6" s="1"/>
  <c r="D997" i="6" a="1"/>
  <c r="D997" i="6" s="1"/>
  <c r="D998" i="6" a="1"/>
  <c r="D998" i="6" s="1"/>
  <c r="D999" i="6" a="1"/>
  <c r="D999" i="6" s="1"/>
  <c r="D1000" i="6" a="1"/>
  <c r="D1000" i="6" s="1"/>
  <c r="D1001" i="6" a="1"/>
  <c r="D1001" i="6" s="1"/>
  <c r="D1002" i="6" a="1"/>
  <c r="D1002" i="6" s="1"/>
  <c r="C1" i="6"/>
  <c r="B1" i="6"/>
  <c r="M5" i="5"/>
  <c r="A3" i="6" a="1"/>
  <c r="A3" i="6" s="1"/>
  <c r="N26" i="5" a="1"/>
  <c r="N26" i="5" s="1"/>
  <c r="N27" i="5" a="1"/>
  <c r="N27" i="5" s="1"/>
  <c r="K5" i="5" l="1"/>
  <c r="K2" i="5"/>
  <c r="P9" i="5" l="1"/>
  <c r="B9" i="5"/>
  <c r="A35" i="4"/>
  <c r="A2" i="4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9" i="4" l="1" a="1"/>
  <c r="A39" i="4" s="1"/>
  <c r="A41" i="4" a="1"/>
  <c r="A41" i="4" s="1"/>
  <c r="A43" i="4" a="1"/>
  <c r="A43" i="4" s="1"/>
  <c r="A45" i="4" a="1"/>
  <c r="A45" i="4" s="1"/>
  <c r="A47" i="4" a="1"/>
  <c r="A47" i="4" s="1"/>
  <c r="A49" i="4" a="1"/>
  <c r="A49" i="4" s="1"/>
  <c r="A51" i="4" a="1"/>
  <c r="A51" i="4" s="1"/>
  <c r="A55" i="4" a="1"/>
  <c r="A55" i="4" s="1"/>
  <c r="A40" i="4" a="1"/>
  <c r="A40" i="4" s="1"/>
  <c r="A42" i="4" a="1"/>
  <c r="A42" i="4" s="1"/>
  <c r="A44" i="4" a="1"/>
  <c r="A44" i="4" s="1"/>
  <c r="A46" i="4" a="1"/>
  <c r="A46" i="4" s="1"/>
  <c r="A48" i="4" a="1"/>
  <c r="A48" i="4" s="1"/>
  <c r="A50" i="4" a="1"/>
  <c r="A50" i="4" s="1"/>
  <c r="A52" i="4" a="1"/>
  <c r="A52" i="4" s="1"/>
  <c r="A54" i="4" a="1"/>
  <c r="A54" i="4" s="1"/>
  <c r="A56" i="4" a="1"/>
  <c r="A56" i="4" s="1"/>
  <c r="A57" i="4" a="1"/>
  <c r="A57" i="4" s="1"/>
  <c r="A58" i="4" a="1"/>
  <c r="A58" i="4" s="1"/>
  <c r="A53" i="4" a="1"/>
  <c r="A53" i="4" s="1"/>
  <c r="A6" i="4" a="1"/>
  <c r="A6" i="4" s="1"/>
  <c r="D6" i="4" s="1"/>
  <c r="A8" i="4" a="1"/>
  <c r="A8" i="4" s="1"/>
  <c r="D8" i="4" s="1"/>
  <c r="A10" i="4" a="1"/>
  <c r="A10" i="4" s="1"/>
  <c r="D10" i="4" s="1"/>
  <c r="A12" i="4" a="1"/>
  <c r="A12" i="4" s="1"/>
  <c r="D12" i="4" s="1"/>
  <c r="A14" i="4" a="1"/>
  <c r="A14" i="4" s="1"/>
  <c r="A16" i="4" a="1"/>
  <c r="A16" i="4" s="1"/>
  <c r="D16" i="4" s="1"/>
  <c r="A18" i="4" a="1"/>
  <c r="A18" i="4" s="1"/>
  <c r="D18" i="4" s="1"/>
  <c r="A20" i="4" a="1"/>
  <c r="A20" i="4" s="1"/>
  <c r="D20" i="4" s="1"/>
  <c r="A22" i="4" a="1"/>
  <c r="A22" i="4" s="1"/>
  <c r="A24" i="4" a="1"/>
  <c r="A24" i="4" s="1"/>
  <c r="A30" i="4" a="1"/>
  <c r="A30" i="4" s="1"/>
  <c r="A9" i="4" a="1"/>
  <c r="A9" i="4" s="1"/>
  <c r="D9" i="4" s="1"/>
  <c r="A15" i="4" a="1"/>
  <c r="A15" i="4" s="1"/>
  <c r="D15" i="4" s="1"/>
  <c r="A19" i="4" a="1"/>
  <c r="A19" i="4" s="1"/>
  <c r="D19" i="4" s="1"/>
  <c r="A23" i="4" a="1"/>
  <c r="A23" i="4" s="1"/>
  <c r="A27" i="4" a="1"/>
  <c r="A27" i="4" s="1"/>
  <c r="A28" i="4" a="1"/>
  <c r="A28" i="4" s="1"/>
  <c r="A7" i="4" a="1"/>
  <c r="A7" i="4" s="1"/>
  <c r="D7" i="4" s="1"/>
  <c r="A11" i="4" a="1"/>
  <c r="A11" i="4" s="1"/>
  <c r="D11" i="4" s="1"/>
  <c r="A13" i="4" a="1"/>
  <c r="A13" i="4" s="1"/>
  <c r="D13" i="4" s="1"/>
  <c r="A17" i="4" a="1"/>
  <c r="A17" i="4" s="1"/>
  <c r="D17" i="4" s="1"/>
  <c r="A21" i="4" a="1"/>
  <c r="A21" i="4" s="1"/>
  <c r="A25" i="4" a="1"/>
  <c r="A25" i="4" s="1"/>
  <c r="A29" i="4" a="1"/>
  <c r="A29" i="4" s="1"/>
  <c r="A26" i="4" a="1"/>
  <c r="A26" i="4" s="1"/>
  <c r="A72" i="4" a="1"/>
  <c r="A72" i="4" s="1"/>
  <c r="A74" i="4" a="1"/>
  <c r="A74" i="4" s="1"/>
  <c r="A76" i="4" a="1"/>
  <c r="A76" i="4" s="1"/>
  <c r="A78" i="4" a="1"/>
  <c r="A78" i="4" s="1"/>
  <c r="A75" i="4" a="1"/>
  <c r="A75" i="4" s="1"/>
  <c r="A73" i="4" a="1"/>
  <c r="A73" i="4" s="1"/>
  <c r="A77" i="4" a="1"/>
  <c r="A77" i="4" s="1"/>
  <c r="A59" i="4" a="1"/>
  <c r="A59" i="4" s="1"/>
  <c r="A61" i="4" a="1"/>
  <c r="A61" i="4" s="1"/>
  <c r="A63" i="4" a="1"/>
  <c r="A63" i="4" s="1"/>
  <c r="A65" i="4" a="1"/>
  <c r="A65" i="4" s="1"/>
  <c r="A67" i="4" a="1"/>
  <c r="A67" i="4" s="1"/>
  <c r="A69" i="4" a="1"/>
  <c r="A69" i="4" s="1"/>
  <c r="A71" i="4" a="1"/>
  <c r="A71" i="4" s="1"/>
  <c r="A60" i="4" a="1"/>
  <c r="A60" i="4" s="1"/>
  <c r="A62" i="4" a="1"/>
  <c r="A62" i="4" s="1"/>
  <c r="A64" i="4" a="1"/>
  <c r="A64" i="4" s="1"/>
  <c r="A66" i="4" a="1"/>
  <c r="A66" i="4" s="1"/>
  <c r="A68" i="4" a="1"/>
  <c r="A68" i="4" s="1"/>
  <c r="A70" i="4" a="1"/>
  <c r="A70" i="4" s="1"/>
  <c r="A38" i="4" a="1"/>
  <c r="A38" i="4" s="1"/>
  <c r="B38" i="4" s="1"/>
  <c r="A5" i="4" a="1"/>
  <c r="A5" i="4" s="1"/>
  <c r="C33" i="2"/>
  <c r="D2" i="2" s="1"/>
  <c r="B27" i="4" l="1"/>
  <c r="D27" i="4"/>
  <c r="B25" i="4"/>
  <c r="D25" i="4"/>
  <c r="B30" i="4"/>
  <c r="D30" i="4"/>
  <c r="B29" i="4"/>
  <c r="D29" i="4"/>
  <c r="B26" i="4"/>
  <c r="D26" i="4"/>
  <c r="B28" i="4"/>
  <c r="D28" i="4"/>
  <c r="B24" i="4"/>
  <c r="D24" i="4"/>
  <c r="B64" i="4"/>
  <c r="D64" i="4"/>
  <c r="B57" i="4"/>
  <c r="D57" i="4"/>
  <c r="B49" i="4"/>
  <c r="D49" i="4"/>
  <c r="B70" i="4"/>
  <c r="D70" i="4"/>
  <c r="B62" i="4"/>
  <c r="D62" i="4"/>
  <c r="B54" i="4"/>
  <c r="D54" i="4"/>
  <c r="B46" i="4"/>
  <c r="D46" i="4"/>
  <c r="B71" i="4"/>
  <c r="D71" i="4"/>
  <c r="B63" i="4"/>
  <c r="D63" i="4"/>
  <c r="B55" i="4"/>
  <c r="D55" i="4"/>
  <c r="B47" i="4"/>
  <c r="D47" i="4"/>
  <c r="B39" i="4"/>
  <c r="D39" i="4"/>
  <c r="B56" i="4"/>
  <c r="D56" i="4"/>
  <c r="B65" i="4"/>
  <c r="D65" i="4"/>
  <c r="B41" i="4"/>
  <c r="D41" i="4"/>
  <c r="B68" i="4"/>
  <c r="D68" i="4"/>
  <c r="B60" i="4"/>
  <c r="D60" i="4"/>
  <c r="B52" i="4"/>
  <c r="D52" i="4"/>
  <c r="B44" i="4"/>
  <c r="D44" i="4"/>
  <c r="B69" i="4"/>
  <c r="D69" i="4"/>
  <c r="B61" i="4"/>
  <c r="D61" i="4"/>
  <c r="B53" i="4"/>
  <c r="D53" i="4"/>
  <c r="B45" i="4"/>
  <c r="D45" i="4"/>
  <c r="B48" i="4"/>
  <c r="D48" i="4"/>
  <c r="B40" i="4"/>
  <c r="D40" i="4"/>
  <c r="B66" i="4"/>
  <c r="D66" i="4"/>
  <c r="B58" i="4"/>
  <c r="D58" i="4"/>
  <c r="B50" i="4"/>
  <c r="D50" i="4"/>
  <c r="B42" i="4"/>
  <c r="D42" i="4"/>
  <c r="B67" i="4"/>
  <c r="D67" i="4"/>
  <c r="B59" i="4"/>
  <c r="D59" i="4"/>
  <c r="B51" i="4"/>
  <c r="D51" i="4"/>
  <c r="B43" i="4"/>
  <c r="D43" i="4"/>
  <c r="B23" i="4"/>
  <c r="D23" i="4"/>
  <c r="D22" i="4"/>
  <c r="B22" i="4"/>
  <c r="B21" i="4"/>
  <c r="D21" i="4"/>
  <c r="B19" i="4"/>
  <c r="B8" i="4"/>
  <c r="B17" i="4"/>
  <c r="B15" i="4"/>
  <c r="B14" i="4"/>
  <c r="B6" i="4"/>
  <c r="B13" i="4"/>
  <c r="B9" i="4"/>
  <c r="B20" i="4"/>
  <c r="B12" i="4"/>
  <c r="B7" i="4"/>
  <c r="B16" i="4"/>
  <c r="B11" i="4"/>
  <c r="B18" i="4"/>
  <c r="B10" i="4"/>
  <c r="D38" i="4"/>
  <c r="B5" i="4"/>
  <c r="D5" i="4"/>
  <c r="D27" i="2"/>
  <c r="D11" i="2"/>
  <c r="D14" i="2"/>
  <c r="D20" i="2"/>
  <c r="D4" i="2"/>
  <c r="D21" i="2"/>
  <c r="D5" i="2"/>
  <c r="D23" i="2"/>
  <c r="D7" i="2"/>
  <c r="D6" i="2"/>
  <c r="D16" i="2"/>
  <c r="D18" i="2"/>
  <c r="D17" i="2"/>
  <c r="D22" i="2"/>
  <c r="D26" i="2"/>
  <c r="D19" i="2"/>
  <c r="D3" i="2"/>
  <c r="D28" i="2"/>
  <c r="D12" i="2"/>
  <c r="D29" i="2"/>
  <c r="D13" i="2"/>
  <c r="D10" i="2"/>
  <c r="D31" i="2"/>
  <c r="D15" i="2"/>
  <c r="D30" i="2"/>
  <c r="D24" i="2"/>
  <c r="D8" i="2"/>
  <c r="D25" i="2"/>
  <c r="D9" i="2"/>
  <c r="C5" i="4" l="1"/>
  <c r="C38" i="4"/>
  <c r="H38" i="4" l="1" a="1"/>
  <c r="G38" i="4" a="1"/>
  <c r="G38" i="4" s="1"/>
  <c r="H5" i="4" a="1"/>
  <c r="J30" i="4" s="1"/>
  <c r="G5" i="4" a="1"/>
  <c r="G5" i="4" s="1"/>
  <c r="J23" i="4" l="1"/>
  <c r="J27" i="4"/>
  <c r="J25" i="4"/>
  <c r="J26" i="4"/>
  <c r="J24" i="4"/>
  <c r="J28" i="4"/>
  <c r="J29" i="4"/>
  <c r="J54" i="4"/>
  <c r="J55" i="4"/>
  <c r="J52" i="4"/>
  <c r="J53" i="4"/>
  <c r="H38" i="4"/>
  <c r="J38" i="4" s="1"/>
  <c r="J56" i="4"/>
  <c r="J22" i="4"/>
  <c r="J39" i="4"/>
  <c r="J43" i="4"/>
  <c r="J47" i="4"/>
  <c r="J51" i="4"/>
  <c r="J40" i="4"/>
  <c r="J44" i="4"/>
  <c r="J48" i="4"/>
  <c r="J41" i="4"/>
  <c r="J45" i="4"/>
  <c r="J49" i="4"/>
  <c r="J42" i="4"/>
  <c r="J46" i="4"/>
  <c r="J50" i="4"/>
  <c r="J6" i="4"/>
  <c r="J10" i="4"/>
  <c r="J14" i="4"/>
  <c r="J18" i="4"/>
  <c r="J7" i="4"/>
  <c r="J11" i="4"/>
  <c r="J15" i="4"/>
  <c r="J19" i="4"/>
  <c r="J9" i="4"/>
  <c r="J13" i="4"/>
  <c r="J21" i="4"/>
  <c r="J8" i="4"/>
  <c r="J12" i="4"/>
  <c r="J16" i="4"/>
  <c r="J20" i="4"/>
  <c r="J17" i="4"/>
  <c r="H5" i="4"/>
  <c r="P15" i="5" l="1"/>
  <c r="AA15" i="5" s="1"/>
  <c r="J5" i="4"/>
  <c r="B12" i="5" s="1"/>
  <c r="P13" i="5"/>
  <c r="AA13" i="5" s="1"/>
  <c r="P14" i="5"/>
  <c r="AA14" i="5" s="1"/>
  <c r="P16" i="5"/>
  <c r="AA16" i="5" s="1"/>
  <c r="P12" i="5"/>
  <c r="AA12" i="5" s="1"/>
  <c r="AA18" i="5" l="1" a="1"/>
  <c r="B15" i="5"/>
  <c r="G15" i="5" s="1"/>
  <c r="B14" i="5"/>
  <c r="I14" i="5" s="1"/>
  <c r="B16" i="5"/>
  <c r="H16" i="5" s="1"/>
  <c r="B13" i="5"/>
  <c r="J13" i="5" s="1"/>
  <c r="Y15" i="5"/>
  <c r="Z15" i="5"/>
  <c r="V12" i="5"/>
  <c r="Y16" i="5"/>
  <c r="Z16" i="5"/>
  <c r="Y14" i="5"/>
  <c r="Z14" i="5"/>
  <c r="Y13" i="5"/>
  <c r="Z13" i="5"/>
  <c r="Y12" i="5"/>
  <c r="W16" i="5"/>
  <c r="X16" i="5"/>
  <c r="W14" i="5"/>
  <c r="X14" i="5"/>
  <c r="W15" i="5"/>
  <c r="X15" i="5"/>
  <c r="W13" i="5"/>
  <c r="X13" i="5"/>
  <c r="U12" i="5"/>
  <c r="X12" i="5"/>
  <c r="Q12" i="5"/>
  <c r="R12" i="5" s="1"/>
  <c r="Z12" i="5"/>
  <c r="U16" i="5"/>
  <c r="V16" i="5"/>
  <c r="U14" i="5"/>
  <c r="V14" i="5"/>
  <c r="U15" i="5"/>
  <c r="V15" i="5"/>
  <c r="U13" i="5"/>
  <c r="V13" i="5"/>
  <c r="Q14" i="5"/>
  <c r="Q15" i="5"/>
  <c r="Q16" i="5"/>
  <c r="Q13" i="5"/>
  <c r="W12" i="5"/>
  <c r="I12" i="5"/>
  <c r="H12" i="5"/>
  <c r="L12" i="5"/>
  <c r="J12" i="5"/>
  <c r="K12" i="5"/>
  <c r="M12" i="5"/>
  <c r="G12" i="5"/>
  <c r="C12" i="5"/>
  <c r="AA18" i="5" l="1"/>
  <c r="P18" i="5" s="1"/>
  <c r="Y18" i="5" s="1"/>
  <c r="C14" i="5"/>
  <c r="K14" i="5"/>
  <c r="L15" i="5"/>
  <c r="K15" i="5"/>
  <c r="J15" i="5"/>
  <c r="C15" i="5"/>
  <c r="L13" i="5"/>
  <c r="C13" i="5"/>
  <c r="M15" i="5"/>
  <c r="L14" i="5"/>
  <c r="G14" i="5"/>
  <c r="J14" i="5"/>
  <c r="H14" i="5"/>
  <c r="I15" i="5"/>
  <c r="J16" i="5"/>
  <c r="M14" i="5"/>
  <c r="H15" i="5"/>
  <c r="L16" i="5"/>
  <c r="K16" i="5"/>
  <c r="C16" i="5"/>
  <c r="G16" i="5"/>
  <c r="I16" i="5"/>
  <c r="K13" i="5"/>
  <c r="M16" i="5"/>
  <c r="H13" i="5"/>
  <c r="I13" i="5"/>
  <c r="M13" i="5"/>
  <c r="G13" i="5"/>
  <c r="S12" i="5"/>
  <c r="R13" i="5"/>
  <c r="R15" i="5"/>
  <c r="R16" i="5"/>
  <c r="R14" i="5"/>
  <c r="D12" i="5"/>
  <c r="M18" i="5" l="1" a="1"/>
  <c r="M18" i="5" s="1"/>
  <c r="B18" i="5" s="1"/>
  <c r="V18" i="5"/>
  <c r="W18" i="5"/>
  <c r="U18" i="5"/>
  <c r="Z18" i="5"/>
  <c r="Q18" i="5"/>
  <c r="R18" i="5" s="1"/>
  <c r="X18" i="5"/>
  <c r="D14" i="5"/>
  <c r="D13" i="5"/>
  <c r="P25" i="5"/>
  <c r="P20" i="5"/>
  <c r="P23" i="5"/>
  <c r="P19" i="5"/>
  <c r="P24" i="5"/>
  <c r="P22" i="5"/>
  <c r="P21" i="5"/>
  <c r="D15" i="5"/>
  <c r="D16" i="5"/>
  <c r="T12" i="5"/>
  <c r="AB12" i="5" s="1"/>
  <c r="S14" i="5"/>
  <c r="T14" i="5" s="1"/>
  <c r="AB14" i="5" s="1"/>
  <c r="S16" i="5"/>
  <c r="T16" i="5" s="1"/>
  <c r="AB16" i="5" s="1"/>
  <c r="S15" i="5"/>
  <c r="S13" i="5"/>
  <c r="E12" i="5"/>
  <c r="F12" i="5" s="1"/>
  <c r="N12" i="5" s="1"/>
  <c r="B19" i="5" l="1"/>
  <c r="B24" i="5"/>
  <c r="K24" i="5" s="1"/>
  <c r="B23" i="5"/>
  <c r="B21" i="5"/>
  <c r="B22" i="5"/>
  <c r="B25" i="5"/>
  <c r="G25" i="5" s="1"/>
  <c r="B20" i="5"/>
  <c r="T13" i="5"/>
  <c r="AB13" i="5" s="1"/>
  <c r="T15" i="5"/>
  <c r="AB15" i="5" s="1"/>
  <c r="S18" i="5"/>
  <c r="E14" i="5"/>
  <c r="E16" i="5"/>
  <c r="E15" i="5"/>
  <c r="E13" i="5"/>
  <c r="F13" i="5" s="1"/>
  <c r="N13" i="5" s="1"/>
  <c r="Z22" i="5"/>
  <c r="Y22" i="5"/>
  <c r="W22" i="5"/>
  <c r="Q22" i="5"/>
  <c r="R22" i="5" s="1"/>
  <c r="U22" i="5"/>
  <c r="X22" i="5"/>
  <c r="V22" i="5"/>
  <c r="Z20" i="5"/>
  <c r="X20" i="5"/>
  <c r="V20" i="5"/>
  <c r="Q20" i="5"/>
  <c r="R20" i="5" s="1"/>
  <c r="Y20" i="5"/>
  <c r="W20" i="5"/>
  <c r="U20" i="5"/>
  <c r="Z24" i="5"/>
  <c r="W24" i="5"/>
  <c r="X24" i="5"/>
  <c r="Q24" i="5"/>
  <c r="R24" i="5" s="1"/>
  <c r="Y24" i="5"/>
  <c r="U24" i="5"/>
  <c r="V24" i="5"/>
  <c r="Z25" i="5"/>
  <c r="W25" i="5"/>
  <c r="X25" i="5"/>
  <c r="Q25" i="5"/>
  <c r="R25" i="5" s="1"/>
  <c r="Y25" i="5"/>
  <c r="U25" i="5"/>
  <c r="V25" i="5"/>
  <c r="Z21" i="5"/>
  <c r="U21" i="5"/>
  <c r="X21" i="5"/>
  <c r="V21" i="5"/>
  <c r="Y21" i="5"/>
  <c r="W21" i="5"/>
  <c r="Q21" i="5"/>
  <c r="R21" i="5" s="1"/>
  <c r="Z23" i="5"/>
  <c r="Y23" i="5"/>
  <c r="W23" i="5"/>
  <c r="U23" i="5"/>
  <c r="V23" i="5"/>
  <c r="Q23" i="5"/>
  <c r="R23" i="5" s="1"/>
  <c r="X23" i="5"/>
  <c r="Z19" i="5"/>
  <c r="Y19" i="5"/>
  <c r="U19" i="5"/>
  <c r="V19" i="5"/>
  <c r="X19" i="5"/>
  <c r="Q19" i="5"/>
  <c r="R19" i="5" s="1"/>
  <c r="W19" i="5"/>
  <c r="T18" i="5" l="1"/>
  <c r="AB18" i="5" s="1"/>
  <c r="F15" i="5"/>
  <c r="N15" i="5" s="1"/>
  <c r="F16" i="5"/>
  <c r="N16" i="5" s="1"/>
  <c r="F14" i="5"/>
  <c r="N14" i="5" s="1"/>
  <c r="S23" i="5"/>
  <c r="T23" i="5" s="1"/>
  <c r="AB23" i="5" s="1"/>
  <c r="S19" i="5"/>
  <c r="S22" i="5"/>
  <c r="S24" i="5"/>
  <c r="T24" i="5" s="1"/>
  <c r="AB24" i="5" s="1"/>
  <c r="S21" i="5"/>
  <c r="S20" i="5"/>
  <c r="S25" i="5"/>
  <c r="G21" i="5"/>
  <c r="C25" i="5"/>
  <c r="D25" i="5" s="1"/>
  <c r="H22" i="5"/>
  <c r="I23" i="5"/>
  <c r="I20" i="5"/>
  <c r="L19" i="5"/>
  <c r="L18" i="5"/>
  <c r="T25" i="5" l="1"/>
  <c r="AB25" i="5" s="1"/>
  <c r="T20" i="5"/>
  <c r="AB20" i="5" s="1"/>
  <c r="T21" i="5"/>
  <c r="AB21" i="5" s="1"/>
  <c r="T22" i="5"/>
  <c r="AB22" i="5" s="1"/>
  <c r="T19" i="5"/>
  <c r="AB19" i="5" s="1"/>
  <c r="K22" i="5"/>
  <c r="H24" i="5"/>
  <c r="H18" i="5"/>
  <c r="K19" i="5"/>
  <c r="J20" i="5"/>
  <c r="L24" i="5"/>
  <c r="I19" i="5"/>
  <c r="G22" i="5"/>
  <c r="C20" i="5"/>
  <c r="D20" i="5" s="1"/>
  <c r="E25" i="5"/>
  <c r="F25" i="5" s="1"/>
  <c r="C23" i="5"/>
  <c r="D23" i="5" s="1"/>
  <c r="L23" i="5"/>
  <c r="J19" i="5"/>
  <c r="G19" i="5"/>
  <c r="I24" i="5"/>
  <c r="I22" i="5"/>
  <c r="L22" i="5"/>
  <c r="C18" i="5"/>
  <c r="D18" i="5" s="1"/>
  <c r="K18" i="5"/>
  <c r="G20" i="5"/>
  <c r="K20" i="5"/>
  <c r="H25" i="5"/>
  <c r="J25" i="5"/>
  <c r="I21" i="5"/>
  <c r="C21" i="5"/>
  <c r="D21" i="5" s="1"/>
  <c r="G23" i="5"/>
  <c r="H23" i="5"/>
  <c r="H19" i="5"/>
  <c r="J24" i="5"/>
  <c r="C24" i="5"/>
  <c r="D24" i="5" s="1"/>
  <c r="C22" i="5"/>
  <c r="D22" i="5" s="1"/>
  <c r="I18" i="5"/>
  <c r="J18" i="5"/>
  <c r="H20" i="5"/>
  <c r="L20" i="5"/>
  <c r="L25" i="5"/>
  <c r="K25" i="5"/>
  <c r="H21" i="5"/>
  <c r="K21" i="5"/>
  <c r="J23" i="5"/>
  <c r="K23" i="5"/>
  <c r="C19" i="5"/>
  <c r="D19" i="5" s="1"/>
  <c r="G24" i="5"/>
  <c r="J22" i="5"/>
  <c r="G18" i="5"/>
  <c r="I25" i="5"/>
  <c r="J21" i="5"/>
  <c r="L21" i="5"/>
  <c r="N25" i="5" l="1"/>
  <c r="C2" i="6"/>
  <c r="E20" i="5"/>
  <c r="E22" i="5"/>
  <c r="F22" i="5" s="1"/>
  <c r="N22" i="5" s="1"/>
  <c r="E23" i="5"/>
  <c r="F23" i="5" s="1"/>
  <c r="N23" i="5" s="1"/>
  <c r="E19" i="5"/>
  <c r="F19" i="5" s="1"/>
  <c r="N19" i="5" s="1"/>
  <c r="E24" i="5"/>
  <c r="F24" i="5" s="1"/>
  <c r="N24" i="5" s="1"/>
  <c r="E18" i="5"/>
  <c r="F18" i="5" s="1"/>
  <c r="N18" i="5" s="1"/>
  <c r="E21" i="5"/>
  <c r="F21" i="5" s="1"/>
  <c r="N21" i="5" s="1"/>
  <c r="F20" i="5" l="1"/>
  <c r="N20" i="5" s="1"/>
  <c r="B2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BCE14-680E-4CBB-B033-8BB1F0ECE762}" keepAlive="1" name="Query - team_ratings" description="Connection to the 'team_ratings' query in the workbook." type="5" refreshedVersion="0" background="1">
    <dbPr connection="Provider=Microsoft.Mashup.OleDb.1;Data Source=$Workbook$;Location=team_ratings;Extended Properties=&quot;&quot;" command="SELECT * FROM [team_ratings]"/>
  </connection>
  <connection id="2" xr16:uid="{A393C8FD-561E-4854-80FC-CA55DAF90433}" keepAlive="1" name="Query - team_ratings (2)" description="Connection to the 'team_ratings (2)' query in the workbook." type="5" refreshedVersion="8" background="1" saveData="1">
    <dbPr connection="Provider=Microsoft.Mashup.OleDb.1;Data Source=$Workbook$;Location=&quot;team_ratings (2)&quot;;Extended Properties=&quot;&quot;" command="SELECT * FROM [team_rating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<sst xmlns="http://schemas.openxmlformats.org/spreadsheetml/2006/main" count="1847" uniqueCount="681">
  <si>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</si>
  <si>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</si>
  <si>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</si>
  <si>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</si>
  <si>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</si>
  <si>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</si>
  <si>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</si>
  <si>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</si>
  <si>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</si>
  <si>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</si>
  <si>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</si>
  <si>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</si>
  <si>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</si>
  <si>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</si>
  <si>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</si>
  <si>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Boston Celtics</t>
  </si>
  <si>
    <t>E</t>
  </si>
  <si>
    <t>A</t>
  </si>
  <si>
    <t>Oklahoma City Thunder</t>
  </si>
  <si>
    <t>NW</t>
  </si>
  <si>
    <t>Philadelphia 76ers</t>
  </si>
  <si>
    <t>Minnesota Timberwolves</t>
  </si>
  <si>
    <t>Denver Nuggets</t>
  </si>
  <si>
    <t>Los Angeles Clippers</t>
  </si>
  <si>
    <t>P</t>
  </si>
  <si>
    <t>New Orleans Pelicans</t>
  </si>
  <si>
    <t>SW</t>
  </si>
  <si>
    <t>New York Knicks</t>
  </si>
  <si>
    <t>Milwaukee Bucks</t>
  </si>
  <si>
    <t>C</t>
  </si>
  <si>
    <t>Indiana Pacers</t>
  </si>
  <si>
    <t>Cleveland Cavaliers</t>
  </si>
  <si>
    <t>Houston Rockets</t>
  </si>
  <si>
    <t>Orlando Magic</t>
  </si>
  <si>
    <t>SE</t>
  </si>
  <si>
    <t>Dallas Mavericks</t>
  </si>
  <si>
    <t>Miami Heat</t>
  </si>
  <si>
    <t>Sacramento Kings</t>
  </si>
  <si>
    <t>Golden State Warriors</t>
  </si>
  <si>
    <t>Phoenix Suns</t>
  </si>
  <si>
    <t>Los Angeles Lakers</t>
  </si>
  <si>
    <t>Toronto Raptors</t>
  </si>
  <si>
    <t>Brooklyn Nets</t>
  </si>
  <si>
    <t>Chicago Bulls</t>
  </si>
  <si>
    <t>Atlanta Hawks</t>
  </si>
  <si>
    <t>Utah Jazz</t>
  </si>
  <si>
    <t>Memphis Grizzlies</t>
  </si>
  <si>
    <t>San Antonio Spurs</t>
  </si>
  <si>
    <t>Washington Wizards</t>
  </si>
  <si>
    <t>Portland Trail Blazers</t>
  </si>
  <si>
    <t>Detroit Pistons</t>
  </si>
  <si>
    <t>Charlotte Hornets</t>
  </si>
  <si>
    <t>team_id</t>
  </si>
  <si>
    <t>team</t>
  </si>
  <si>
    <t>Bskt. Ref. DEF</t>
  </si>
  <si>
    <t>DEF Ratings</t>
  </si>
  <si>
    <t>Average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</si>
  <si>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</si>
  <si>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</si>
  <si>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</si>
  <si>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</si>
  <si>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</si>
  <si>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</si>
  <si>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</si>
  <si>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</si>
  <si>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</si>
  <si>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</si>
  <si>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</si>
  <si>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</si>
  <si>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</si>
  <si>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</si>
  <si>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</si>
  <si>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</si>
  <si>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</si>
  <si>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</si>
  <si>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</si>
  <si>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</si>
  <si>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</si>
  <si>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</si>
  <si>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</si>
  <si>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</si>
  <si>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</si>
  <si>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</si>
  <si>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</si>
  <si>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</si>
  <si>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</si>
  <si>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</si>
  <si>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C-PF</t>
  </si>
  <si>
    <t>TOR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</si>
  <si>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</si>
  <si>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</si>
  <si>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</si>
  <si>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</si>
  <si>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</si>
  <si>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</si>
  <si>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</si>
  <si>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</si>
  <si>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</si>
  <si>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</si>
  <si>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PHX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</si>
  <si>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</si>
  <si>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</si>
  <si>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</si>
  <si>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</si>
  <si>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</si>
  <si>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</si>
  <si>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</si>
  <si>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</si>
  <si>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</si>
  <si>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</si>
  <si>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</si>
  <si>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</si>
  <si>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</si>
  <si>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</si>
  <si>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</si>
  <si>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</si>
  <si>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</si>
  <si>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</si>
  <si>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</si>
  <si>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</si>
  <si>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</si>
  <si>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</si>
  <si>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Amari Bailey</t>
  </si>
  <si>
    <t>CHA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</si>
  <si>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</si>
  <si>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</si>
  <si>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</si>
  <si>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</si>
  <si>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</si>
  <si>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</si>
  <si>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</si>
  <si>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</si>
  <si>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</si>
  <si>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</si>
  <si>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</si>
  <si>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</si>
  <si>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</si>
  <si>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</si>
  <si>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</si>
  <si>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</si>
  <si>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</si>
  <si>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Nicolas Batum</t>
  </si>
  <si>
    <t>Bradley Beal</t>
  </si>
  <si>
    <t>Malik Beasley</t>
  </si>
  <si>
    <t>MarJon Beauchamp</t>
  </si>
  <si>
    <t>Jules Bernard</t>
  </si>
  <si>
    <t>Dāvis Bertāns</t>
  </si>
  <si>
    <t>OKC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</si>
  <si>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</si>
  <si>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</si>
  <si>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</si>
  <si>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</si>
  <si>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</si>
  <si>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</si>
  <si>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</si>
  <si>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</si>
  <si>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</si>
  <si>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Bogdan Bogdanović</t>
  </si>
  <si>
    <t>Bojan Bogdanović</t>
  </si>
  <si>
    <t>DET</t>
  </si>
  <si>
    <t>Bol Bol</t>
  </si>
  <si>
    <t>Marques Bolden</t>
  </si>
  <si>
    <t>Devin Booker</t>
  </si>
  <si>
    <t>Brandon Boston Jr.</t>
  </si>
  <si>
    <t>LAC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</si>
  <si>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</si>
  <si>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</si>
  <si>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</si>
  <si>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</si>
  <si>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</si>
  <si>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</si>
  <si>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</si>
  <si>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</si>
  <si>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</si>
  <si>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</si>
  <si>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Malcolm Brogdon</t>
  </si>
  <si>
    <t>Armoni Brooks</t>
  </si>
  <si>
    <t>Dillon Brooks</t>
  </si>
  <si>
    <t>HOU</t>
  </si>
  <si>
    <t>Bruce Brown</t>
  </si>
  <si>
    <t>SG-PG</t>
  </si>
  <si>
    <t>Charlie Brown Jr.</t>
  </si>
  <si>
    <t>Greg Brown III</t>
  </si>
  <si>
    <t>DAL</t>
  </si>
  <si>
    <t>Jaylen Brown</t>
  </si>
  <si>
    <t>Kendall Brown</t>
  </si>
  <si>
    <t>IND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</si>
  <si>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</si>
  <si>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</si>
  <si>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</si>
  <si>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</si>
  <si>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</si>
  <si>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</si>
  <si>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</si>
  <si>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</si>
  <si>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</si>
  <si>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</si>
  <si>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</si>
  <si>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</si>
  <si>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</si>
  <si>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</si>
  <si>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</si>
  <si>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</si>
  <si>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</si>
  <si>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</si>
  <si>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</si>
  <si>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Malcolm Cazalon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</si>
  <si>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</si>
  <si>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</si>
  <si>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</si>
  <si>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</si>
  <si>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</si>
  <si>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</si>
  <si>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</si>
  <si>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</si>
  <si>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</si>
  <si>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</si>
  <si>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</si>
  <si>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</si>
  <si>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</si>
  <si>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</si>
  <si>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SF-PF</t>
  </si>
  <si>
    <t>Torrey Craig</t>
  </si>
  <si>
    <t>Jae Crowder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</si>
  <si>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</si>
  <si>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</si>
  <si>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</si>
  <si>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</si>
  <si>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</si>
  <si>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</si>
  <si>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</si>
  <si>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</si>
  <si>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</si>
  <si>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</si>
  <si>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</si>
  <si>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</si>
  <si>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</si>
  <si>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</si>
  <si>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</si>
  <si>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</si>
  <si>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</si>
  <si>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</si>
  <si>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</si>
  <si>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</si>
  <si>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</si>
  <si>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</si>
  <si>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</si>
  <si>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</si>
  <si>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</si>
  <si>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</si>
  <si>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</si>
  <si>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</si>
  <si>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</si>
  <si>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</si>
  <si>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</si>
  <si>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Dante Exum</t>
  </si>
  <si>
    <t>Bruno Fernando</t>
  </si>
  <si>
    <t>Dorian Finney-Smith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</si>
  <si>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</si>
  <si>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</si>
  <si>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</si>
  <si>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</si>
  <si>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</si>
  <si>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</si>
  <si>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</si>
  <si>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</si>
  <si>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</si>
  <si>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Daniel Gafford</t>
  </si>
  <si>
    <t>Danilo Gallinari</t>
  </si>
  <si>
    <t>PF-SF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</si>
  <si>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</si>
  <si>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</si>
  <si>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</si>
  <si>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</si>
  <si>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</si>
  <si>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</si>
  <si>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</si>
  <si>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</si>
  <si>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</si>
  <si>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</si>
  <si>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</si>
  <si>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</si>
  <si>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</si>
  <si>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</si>
  <si>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</si>
  <si>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</si>
  <si>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</si>
  <si>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</si>
  <si>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</si>
  <si>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</si>
  <si>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</si>
  <si>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</si>
  <si>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</si>
  <si>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Jeff Green</t>
  </si>
  <si>
    <t>Josh Green</t>
  </si>
  <si>
    <t>AJ Griffin</t>
  </si>
  <si>
    <t>Quentin Grimes</t>
  </si>
  <si>
    <t>Mouhamed Gueye</t>
  </si>
  <si>
    <t>Rui Hachimura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</si>
  <si>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</si>
  <si>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</si>
  <si>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</si>
  <si>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</si>
  <si>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</si>
  <si>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</si>
  <si>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</si>
  <si>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</si>
  <si>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</si>
  <si>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</si>
  <si>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</si>
  <si>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</si>
  <si>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</si>
  <si>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</si>
  <si>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</si>
  <si>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</si>
  <si>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</si>
  <si>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</si>
  <si>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</si>
  <si>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</si>
  <si>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</si>
  <si>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</si>
  <si>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</si>
  <si>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</si>
  <si>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</si>
  <si>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</si>
  <si>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</si>
  <si>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</si>
  <si>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</si>
  <si>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</si>
  <si>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</si>
  <si>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</si>
  <si>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</si>
  <si>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</si>
  <si>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</si>
  <si>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</si>
  <si>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</si>
  <si>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</si>
  <si>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</si>
  <si>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</si>
  <si>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</si>
  <si>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</si>
  <si>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</si>
  <si>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</si>
  <si>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</si>
  <si>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</si>
  <si>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</si>
  <si>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</si>
  <si>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</si>
  <si>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</si>
  <si>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</si>
  <si>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</si>
  <si>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</si>
  <si>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</si>
  <si>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</si>
  <si>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</si>
  <si>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</si>
  <si>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</si>
  <si>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</si>
  <si>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</si>
  <si>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</si>
  <si>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</si>
  <si>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</si>
  <si>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</si>
  <si>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</si>
  <si>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</si>
  <si>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</si>
  <si>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</si>
  <si>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</si>
  <si>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</si>
  <si>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</si>
  <si>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</si>
  <si>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</si>
  <si>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</si>
  <si>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</si>
  <si>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</si>
  <si>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</si>
  <si>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</si>
  <si>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</si>
  <si>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</si>
  <si>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</si>
  <si>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</si>
  <si>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</si>
  <si>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</si>
  <si>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</si>
  <si>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</si>
  <si>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</si>
  <si>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</si>
  <si>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</si>
  <si>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</si>
  <si>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</si>
  <si>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</si>
  <si>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</si>
  <si>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</si>
  <si>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</si>
  <si>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</si>
  <si>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</si>
  <si>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</si>
  <si>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</si>
  <si>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</si>
  <si>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</si>
  <si>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</si>
  <si>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</si>
  <si>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</si>
  <si>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</si>
  <si>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</si>
  <si>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</si>
  <si>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</si>
  <si>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</si>
  <si>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</si>
  <si>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</si>
  <si>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</si>
  <si>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</si>
  <si>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</si>
  <si>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</si>
  <si>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</si>
  <si>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</si>
  <si>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</si>
  <si>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</si>
  <si>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</si>
  <si>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</si>
  <si>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</si>
  <si>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</si>
  <si>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</si>
  <si>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PG-SG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</si>
  <si>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</si>
  <si>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</si>
  <si>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</si>
  <si>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</si>
  <si>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</si>
  <si>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</si>
  <si>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</si>
  <si>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</si>
  <si>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</si>
  <si>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</si>
  <si>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</si>
  <si>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</si>
  <si>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</si>
  <si>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</si>
  <si>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</si>
  <si>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</si>
  <si>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</si>
  <si>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</si>
  <si>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</si>
  <si>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</si>
  <si>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</si>
  <si>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</si>
  <si>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</si>
  <si>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</si>
  <si>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</si>
  <si>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</si>
  <si>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</si>
  <si>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</si>
  <si>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</si>
  <si>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</si>
  <si>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</si>
  <si>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</si>
  <si>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</si>
  <si>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</si>
  <si>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</si>
  <si>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</si>
  <si>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</si>
  <si>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</si>
  <si>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</si>
  <si>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</si>
  <si>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</si>
  <si>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</si>
  <si>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</si>
  <si>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</si>
  <si>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</si>
  <si>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</si>
  <si>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</si>
  <si>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</si>
  <si>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</si>
  <si>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</si>
  <si>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</si>
  <si>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</si>
  <si>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</si>
  <si>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</si>
  <si>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</si>
  <si>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</si>
  <si>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</si>
  <si>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</si>
  <si>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</si>
  <si>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</si>
  <si>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</si>
  <si>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</si>
  <si>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</si>
  <si>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</si>
  <si>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</si>
  <si>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</si>
  <si>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</si>
  <si>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</si>
  <si>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</si>
  <si>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</si>
  <si>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</si>
  <si>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</si>
  <si>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</si>
  <si>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</si>
  <si>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</si>
  <si>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</si>
  <si>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</si>
  <si>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</si>
  <si>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</si>
  <si>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</si>
  <si>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</si>
  <si>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</si>
  <si>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</si>
  <si>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</si>
  <si>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</si>
  <si>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</si>
  <si>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</si>
  <si>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</si>
  <si>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</si>
  <si>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</si>
  <si>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</si>
  <si>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</si>
  <si>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</si>
  <si>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</si>
  <si>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</si>
  <si>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</si>
  <si>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</si>
  <si>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</si>
  <si>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</si>
  <si>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</si>
  <si>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</si>
  <si>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</si>
  <si>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</si>
  <si>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</si>
  <si>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</si>
  <si>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</si>
  <si>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</si>
  <si>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</si>
  <si>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</si>
  <si>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</si>
  <si>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</si>
  <si>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</si>
  <si>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</si>
  <si>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</si>
  <si>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</si>
  <si>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</si>
  <si>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</si>
  <si>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</si>
  <si>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</si>
  <si>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</si>
  <si>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</si>
  <si>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</si>
  <si>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</si>
  <si>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SCHAfield</t>
  </si>
  <si>
    <t>Dennis Schröder</t>
  </si>
  <si>
    <t>Dereon Seabron</t>
  </si>
  <si>
    <t>Alperen Şengün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</si>
  <si>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</si>
  <si>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</si>
  <si>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</si>
  <si>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</si>
  <si>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</si>
  <si>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</si>
  <si>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</si>
  <si>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</si>
  <si>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</si>
  <si>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JeriCHA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</si>
  <si>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</si>
  <si>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</si>
  <si>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</si>
  <si>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</si>
  <si>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</si>
  <si>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</si>
  <si>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</si>
  <si>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</si>
  <si>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</si>
  <si>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</si>
  <si>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</si>
  <si>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</si>
  <si>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</si>
  <si>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</si>
  <si>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</si>
  <si>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</si>
  <si>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</si>
  <si>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</si>
  <si>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</si>
  <si>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</si>
  <si>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</si>
  <si>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</si>
  <si>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</si>
  <si>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</si>
  <si>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</si>
  <si>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</si>
  <si>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</si>
  <si>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</si>
  <si>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</si>
  <si>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</si>
  <si>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</si>
  <si>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</si>
  <si>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</si>
  <si>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</si>
  <si>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</si>
  <si>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</si>
  <si>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</si>
  <si>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</si>
  <si>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</si>
  <si>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</si>
  <si>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</si>
  <si>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</si>
  <si>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</si>
  <si>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</si>
  <si>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</si>
  <si>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</si>
  <si>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</si>
  <si>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</si>
  <si>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</si>
  <si>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</si>
  <si>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</si>
  <si>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</si>
  <si>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</si>
  <si>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</si>
  <si>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</si>
  <si>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</si>
  <si>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</si>
  <si>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</si>
  <si>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</si>
  <si>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No. of Players</t>
  </si>
  <si>
    <t>Position</t>
  </si>
  <si>
    <t>Rank</t>
  </si>
  <si>
    <t>Home Team</t>
  </si>
  <si>
    <t>Away Team</t>
  </si>
  <si>
    <t>xMP</t>
  </si>
  <si>
    <t>FGA + FTA</t>
  </si>
  <si>
    <t>xFGA + FTA</t>
  </si>
  <si>
    <t>2PA Poss.</t>
  </si>
  <si>
    <t>3PA Poss.</t>
  </si>
  <si>
    <t>FT Poss.</t>
  </si>
  <si>
    <t>Pts. Sim</t>
  </si>
  <si>
    <t>#1</t>
  </si>
  <si>
    <t>#2</t>
  </si>
  <si>
    <t>#3</t>
  </si>
  <si>
    <t>#4</t>
  </si>
  <si>
    <t>#5</t>
  </si>
  <si>
    <t>#6</t>
  </si>
  <si>
    <t>#7</t>
  </si>
  <si>
    <t>#8</t>
  </si>
  <si>
    <t>Trials</t>
  </si>
  <si>
    <t>Derrick White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</si>
  <si>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</si>
  <si>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</si>
  <si>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</si>
  <si>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</si>
  <si>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</si>
  <si>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</si>
  <si>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</si>
  <si>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Cam Whitmore</t>
  </si>
  <si>
    <t>Aaron Wiggins</t>
  </si>
  <si>
    <t>Andrew Wiggins</t>
  </si>
  <si>
    <t>Lindell Wigginton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</si>
  <si>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</si>
  <si>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</si>
  <si>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</si>
  <si>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</si>
  <si>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</si>
  <si>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</si>
  <si>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</si>
  <si>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</si>
  <si>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</si>
  <si>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</si>
  <si>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</si>
  <si>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</si>
  <si>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</si>
  <si>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</si>
  <si>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</si>
  <si>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</si>
  <si>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</si>
  <si>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</si>
  <si>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</si>
  <si>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</si>
  <si>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</si>
  <si>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</si>
  <si>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Result</t>
  </si>
  <si>
    <t>Tosan Evbuomwan</t>
  </si>
  <si>
    <t>Ashton Hagans</t>
  </si>
  <si>
    <t>SF-SG</t>
  </si>
  <si>
    <t>GG Jackson II</t>
  </si>
  <si>
    <t>Jason 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</si>
</sst>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25"/>
      <color theme="1"/>
      <name val="Arial"/>
    </font>
    <font>
      <b/>
      <sz val="23"/>
      <color theme="1"/>
      <name val="Arial"/>
    </font>
    <font>
      <sz val="9"/>
      <color rgb="FF000000"/>
      <name val="Arial"/>
    </font>
    <font>
      <b/>
      <sz val="26"/>
      <color theme="1"/>
      <name val="Arial"/>
    </font>
    <font>
      <b/>
      <sz val="18"/>
      <color theme="1"/>
      <name val="Arial"/>
    </font>
    <font>
      <sz val="10"/>
      <color rgb="FFFFFFFF"/>
      <name val="Arial"/>
    </font>
    <font>
      <sz val="9"/>
      <color rgb="FFFFFFFF"/>
      <name val="Arial"/>
    </font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26"/>
      <color theme="1"/>
      <name val="Arial"/>
      <family val="2"/>
      <scheme val="minor"/>
    </font>
    <font>
      <b/>
      <sz val="26"/>
      <color rgb="FF000000"/>
      <name val="Arial"/>
      <family val="2"/>
      <scheme val="minor"/>
    </font>
    <font>
      <sz val="9"/>
      <color theme="0"/>
      <name val="Arial"/>
      <family val="2"/>
    </font>
    <font>
      <b/>
      <sz val="26"/>
      <color theme="1"/>
      <name val="Arial"/>
      <family val="2"/>
    </font>
    <font>
      <sz val="10"/>
      <color theme="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3" borderId="0" xfId="0" applyFont="1" applyFill="1"/>
    <xf numFmtId="10" fontId="2" fillId="0" borderId="0" xfId="0" applyNumberFormat="1" applyFont="1"/>
    <xf numFmtId="0" fontId="9" fillId="0" borderId="0" xfId="0" applyFont="1"/>
    <xf numFmtId="164" fontId="9" fillId="0" borderId="0" xfId="0" applyNumberFormat="1" applyFont="1"/>
    <xf numFmtId="10" fontId="9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0" fontId="17" fillId="0" borderId="0" xfId="0" applyFont="1"/>
    <xf numFmtId="0" fontId="10" fillId="0" borderId="0" xfId="0" applyFont="1"/>
    <xf numFmtId="0" fontId="19" fillId="0" borderId="0" xfId="0" applyFont="1"/>
    <xf numFmtId="0" fontId="20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4" fillId="0" borderId="0" xfId="0" applyFont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8" fillId="5" borderId="5" xfId="0" applyFont="1" applyFill="1" applyBorder="1" applyAlignment="1">
      <alignment horizontal="center"/>
    </xf>
    <xf numFmtId="0" fontId="18" fillId="5" borderId="0" xfId="0" applyFont="1" applyFill="1" applyAlignment="1">
      <alignment horizontal="center"/>
    </xf>
    <xf numFmtId="10" fontId="15" fillId="0" borderId="0" xfId="1" applyNumberFormat="1" applyFont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7"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49866</xdr:colOff>
      <xdr:row>8</xdr:row>
      <xdr:rowOff>99732</xdr:rowOff>
    </xdr:from>
    <xdr:ext cx="1533525" cy="609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938307" y="1713379"/>
          <a:ext cx="1533525" cy="609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1682</xdr:colOff>
      <xdr:row>41</xdr:row>
      <xdr:rowOff>12887</xdr:rowOff>
    </xdr:from>
    <xdr:ext cx="1600200" cy="5619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890123" y="7476005"/>
          <a:ext cx="1600200" cy="561975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CBAA03-8005-41E1-B6FF-E520FC46A6EB}" name="team_ratings4" displayName="team_ratings4" ref="A1:O31" totalsRowShown="0" headerRowDxfId="1" dataDxfId="0" dataCellStyle="Normal">
  <autoFilter ref="A1:O31" xr:uid="{1BCBAA03-8005-41E1-B6FF-E520FC46A6EB}"/>
  <tableColumns count="15">
    <tableColumn id="1" xr3:uid="{7D5E7F08-014D-4F4E-8BAF-D34D290D0F76}" name="Rk" dataDxfId="16"/>
    <tableColumn id="2" xr3:uid="{D5636BE4-5B6F-41F8-94C1-A0F04C076C94}" name="Team" dataDxfId="15" dataCellStyle="Normal"/>
    <tableColumn id="3" xr3:uid="{5EEADE8F-AA0C-4DDB-8596-9CB6375A338C}" name="Conf" dataDxfId="14" dataCellStyle="Normal"/>
    <tableColumn id="4" xr3:uid="{23452568-7BBA-433B-9B28-A63F2E41044A}" name="Div" dataDxfId="13" dataCellStyle="Normal"/>
    <tableColumn id="5" xr3:uid="{59D15AAA-6757-4E2F-9F93-47B93E2D3ECD}" name="W" dataDxfId="12" dataCellStyle="Normal"/>
    <tableColumn id="6" xr3:uid="{AE971428-414E-41E1-9C9E-7816AB25C17E}" name="L" dataDxfId="11" dataCellStyle="Normal"/>
    <tableColumn id="7" xr3:uid="{704A6C80-7CAF-4F8D-9663-45B4A4957B0C}" name="W/L%" dataDxfId="10" dataCellStyle="Normal"/>
    <tableColumn id="8" xr3:uid="{8EE0AF7E-141E-4AA6-8627-84CBA142B6A7}" name="MOV" dataDxfId="9" dataCellStyle="Normal"/>
    <tableColumn id="9" xr3:uid="{2F2C161F-D812-4E25-A940-1688D6485419}" name="ORtg" dataDxfId="8" dataCellStyle="Normal"/>
    <tableColumn id="10" xr3:uid="{BB89086C-996D-4DA6-80C3-B73DC36E667F}" name="DRtg" dataDxfId="7" dataCellStyle="Normal"/>
    <tableColumn id="11" xr3:uid="{BD6A4B34-18BE-4991-A158-8199117F7487}" name="NRtg" dataDxfId="6" dataCellStyle="Normal"/>
    <tableColumn id="12" xr3:uid="{AAC12F1B-913B-41DA-95D9-FEB5297C6C26}" name="MOV/A" dataDxfId="5" dataCellStyle="Normal"/>
    <tableColumn id="13" xr3:uid="{143F219A-88D6-48F2-863F-7843093D2168}" name="ORtg/A" dataDxfId="4" dataCellStyle="Normal"/>
    <tableColumn id="14" xr3:uid="{8482A08B-BFAC-428D-9215-731C468AE100}" name="DRtg/A" dataDxfId="3" dataCellStyle="Normal"/>
    <tableColumn id="15" xr3:uid="{36939532-3302-450C-AA27-41920616C441}" name="NRtg/A" dataDxfId="2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teams/DAL/2024.html?utm_source=direct&amp;utm_medium=Share&amp;utm_campaign=ShareTool" TargetMode="External"/><Relationship Id="rId21" Type="http://schemas.openxmlformats.org/officeDocument/2006/relationships/hyperlink" Target="https://www.basketball-reference.com/players/w/wiggian01.html?utm_source=direct&amp;utm_medium=Share&amp;utm_campaign=ShareTool" TargetMode="External"/><Relationship Id="rId34" Type="http://schemas.openxmlformats.org/officeDocument/2006/relationships/hyperlink" Target="https://www.basketball-reference.com/teams/HOU/2024.html?utm_source=direct&amp;utm_medium=Share&amp;utm_campaign=ShareTool" TargetMode="External"/><Relationship Id="rId42" Type="http://schemas.openxmlformats.org/officeDocument/2006/relationships/hyperlink" Target="https://www.basketball-reference.com/teams/POR/2024.html?utm_source=direct&amp;utm_medium=Share&amp;utm_campaign=ShareTool" TargetMode="External"/><Relationship Id="rId47" Type="http://schemas.openxmlformats.org/officeDocument/2006/relationships/hyperlink" Target="https://www.basketball-reference.com/players/w/willizi01.html?utm_source=direct&amp;utm_medium=Share&amp;utm_campaign=ShareTool" TargetMode="External"/><Relationship Id="rId50" Type="http://schemas.openxmlformats.org/officeDocument/2006/relationships/hyperlink" Target="https://www.basketball-reference.com/teams/BRK/2024.html?utm_source=direct&amp;utm_medium=Share&amp;utm_campaign=ShareTool" TargetMode="External"/><Relationship Id="rId55" Type="http://schemas.openxmlformats.org/officeDocument/2006/relationships/hyperlink" Target="https://www.basketball-reference.com/teams/LAL/2024.html?utm_source=direct&amp;utm_medium=Share&amp;utm_campaign=ShareTool" TargetMode="External"/><Relationship Id="rId63" Type="http://schemas.openxmlformats.org/officeDocument/2006/relationships/hyperlink" Target="https://www.basketball-reference.com/teams/UTA/2024.html?utm_source=direct&amp;utm_medium=Share&amp;utm_campaign=ShareTool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basketball-reference.com/players/w/wembavi01.html?utm_source=direct&amp;utm_medium=Share&amp;utm_campaign=ShareTool" TargetMode="External"/><Relationship Id="rId2" Type="http://schemas.openxmlformats.org/officeDocument/2006/relationships/hyperlink" Target="https://www.basketball-reference.com/teams/OKC/2024.html?utm_source=direct&amp;utm_medium=Share&amp;utm_campaign=ShareTool" TargetMode="External"/><Relationship Id="rId16" Type="http://schemas.openxmlformats.org/officeDocument/2006/relationships/hyperlink" Target="https://www.basketball-reference.com/teams/BOS/2024.html?utm_source=direct&amp;utm_medium=Share&amp;utm_campaign=ShareTool" TargetMode="External"/><Relationship Id="rId29" Type="http://schemas.openxmlformats.org/officeDocument/2006/relationships/hyperlink" Target="https://www.basketball-reference.com/players/w/willija06.html?utm_source=direct&amp;utm_medium=Share&amp;utm_campaign=ShareTool" TargetMode="External"/><Relationship Id="rId11" Type="http://schemas.openxmlformats.org/officeDocument/2006/relationships/hyperlink" Target="https://www.basketball-reference.com/players/w/westbru01.html?utm_source=direct&amp;utm_medium=Share&amp;utm_campaign=ShareTool" TargetMode="External"/><Relationship Id="rId24" Type="http://schemas.openxmlformats.org/officeDocument/2006/relationships/hyperlink" Target="https://www.basketball-reference.com/teams/MIL/2024.html?utm_source=direct&amp;utm_medium=Share&amp;utm_campaign=ShareTool" TargetMode="External"/><Relationship Id="rId32" Type="http://schemas.openxmlformats.org/officeDocument/2006/relationships/hyperlink" Target="https://www.basketball-reference.com/teams/OKC/2024.html?utm_source=direct&amp;utm_medium=Share&amp;utm_campaign=ShareTool" TargetMode="External"/><Relationship Id="rId37" Type="http://schemas.openxmlformats.org/officeDocument/2006/relationships/hyperlink" Target="https://www.basketball-reference.com/players/w/willima07.html?utm_source=direct&amp;utm_medium=Share&amp;utm_campaign=ShareTool" TargetMode="External"/><Relationship Id="rId40" Type="http://schemas.openxmlformats.org/officeDocument/2006/relationships/hyperlink" Target="https://www.basketball-reference.com/teams/CHI/2024.html?utm_source=direct&amp;utm_medium=Share&amp;utm_campaign=ShareTool" TargetMode="External"/><Relationship Id="rId45" Type="http://schemas.openxmlformats.org/officeDocument/2006/relationships/hyperlink" Target="https://www.basketball-reference.com/players/w/willizi02.html?utm_source=direct&amp;utm_medium=Share&amp;utm_campaign=ShareTool" TargetMode="External"/><Relationship Id="rId53" Type="http://schemas.openxmlformats.org/officeDocument/2006/relationships/hyperlink" Target="https://www.basketball-reference.com/teams/DET/2024.html?utm_source=direct&amp;utm_medium=Share&amp;utm_campaign=ShareTool" TargetMode="External"/><Relationship Id="rId58" Type="http://schemas.openxmlformats.org/officeDocument/2006/relationships/hyperlink" Target="https://www.basketball-reference.com/players/y/youngth01.html?utm_source=direct&amp;utm_medium=Share&amp;utm_campaign=ShareTool" TargetMode="External"/><Relationship Id="rId66" Type="http://schemas.openxmlformats.org/officeDocument/2006/relationships/hyperlink" Target="https://www.basketball-reference.com/players/z/zubaciv01.html?utm_source=direct&amp;utm_medium=Share&amp;utm_campaign=ShareTool" TargetMode="External"/><Relationship Id="rId5" Type="http://schemas.openxmlformats.org/officeDocument/2006/relationships/hyperlink" Target="https://www.basketball-reference.com/players/w/watsope01.html?utm_source=direct&amp;utm_medium=Share&amp;utm_campaign=ShareTool" TargetMode="External"/><Relationship Id="rId61" Type="http://schemas.openxmlformats.org/officeDocument/2006/relationships/hyperlink" Target="https://www.basketball-reference.com/teams/ATL/2024.html?utm_source=direct&amp;utm_medium=Share&amp;utm_campaign=ShareTool" TargetMode="External"/><Relationship Id="rId19" Type="http://schemas.openxmlformats.org/officeDocument/2006/relationships/hyperlink" Target="https://www.basketball-reference.com/players/w/wiggiaa01.html?utm_source=direct&amp;utm_medium=Share&amp;utm_campaign=ShareTool" TargetMode="External"/><Relationship Id="rId14" Type="http://schemas.openxmlformats.org/officeDocument/2006/relationships/hyperlink" Target="https://www.basketball-reference.com/teams/CHI/2024.html?utm_source=direct&amp;utm_medium=Share&amp;utm_campaign=ShareTool" TargetMode="External"/><Relationship Id="rId22" Type="http://schemas.openxmlformats.org/officeDocument/2006/relationships/hyperlink" Target="https://www.basketball-reference.com/teams/GSW/2024.html?utm_source=direct&amp;utm_medium=Share&amp;utm_campaign=ShareTool" TargetMode="External"/><Relationship Id="rId27" Type="http://schemas.openxmlformats.org/officeDocument/2006/relationships/hyperlink" Target="https://www.basketball-reference.com/players/w/willigr01.html?utm_source=direct&amp;utm_medium=Share&amp;utm_campaign=ShareTool" TargetMode="External"/><Relationship Id="rId30" Type="http://schemas.openxmlformats.org/officeDocument/2006/relationships/hyperlink" Target="https://www.basketball-reference.com/teams/OKC/2024.html?utm_source=direct&amp;utm_medium=Share&amp;utm_campaign=ShareTool" TargetMode="External"/><Relationship Id="rId35" Type="http://schemas.openxmlformats.org/officeDocument/2006/relationships/hyperlink" Target="https://www.basketball-reference.com/players/w/willike04.html?utm_source=direct&amp;utm_medium=Share&amp;utm_campaign=ShareTool" TargetMode="External"/><Relationship Id="rId43" Type="http://schemas.openxmlformats.org/officeDocument/2006/relationships/hyperlink" Target="https://www.basketball-reference.com/players/w/willivi01.html?utm_source=direct&amp;utm_medium=Share&amp;utm_campaign=ShareTool" TargetMode="External"/><Relationship Id="rId48" Type="http://schemas.openxmlformats.org/officeDocument/2006/relationships/hyperlink" Target="https://www.basketball-reference.com/teams/NOP/2024.html?utm_source=direct&amp;utm_medium=Share&amp;utm_campaign=ShareTool" TargetMode="External"/><Relationship Id="rId56" Type="http://schemas.openxmlformats.org/officeDocument/2006/relationships/hyperlink" Target="https://www.basketball-reference.com/players/w/wrighde01.html?utm_source=direct&amp;utm_medium=Share&amp;utm_campaign=ShareTool" TargetMode="External"/><Relationship Id="rId64" Type="http://schemas.openxmlformats.org/officeDocument/2006/relationships/hyperlink" Target="https://www.basketball-reference.com/players/z/zelleco01.html?utm_source=direct&amp;utm_medium=Share&amp;utm_campaign=ShareTool" TargetMode="External"/><Relationship Id="rId8" Type="http://schemas.openxmlformats.org/officeDocument/2006/relationships/hyperlink" Target="https://www.basketball-reference.com/teams/SAS/2024.html?utm_source=direct&amp;utm_medium=Share&amp;utm_campaign=ShareTool" TargetMode="External"/><Relationship Id="rId51" Type="http://schemas.openxmlformats.org/officeDocument/2006/relationships/hyperlink" Target="https://www.basketball-reference.com/players/w/windldy01.html?utm_source=direct&amp;utm_medium=Share&amp;utm_campaign=ShareTool" TargetMode="External"/><Relationship Id="rId3" Type="http://schemas.openxmlformats.org/officeDocument/2006/relationships/hyperlink" Target="https://www.basketball-reference.com/players/w/watfotr01.html?utm_source=direct&amp;utm_medium=Share&amp;utm_campaign=ShareTool" TargetMode="External"/><Relationship Id="rId12" Type="http://schemas.openxmlformats.org/officeDocument/2006/relationships/hyperlink" Target="https://www.basketball-reference.com/teams/LAC/2024.html?utm_source=direct&amp;utm_medium=Share&amp;utm_campaign=ShareTool" TargetMode="External"/><Relationship Id="rId17" Type="http://schemas.openxmlformats.org/officeDocument/2006/relationships/hyperlink" Target="https://www.basketball-reference.com/players/w/whitmca01.html?utm_source=direct&amp;utm_medium=Share&amp;utm_campaign=ShareTool" TargetMode="External"/><Relationship Id="rId25" Type="http://schemas.openxmlformats.org/officeDocument/2006/relationships/hyperlink" Target="https://www.basketball-reference.com/players/w/willibr03.html?utm_source=direct&amp;utm_medium=Share&amp;utm_campaign=ShareTool" TargetMode="External"/><Relationship Id="rId33" Type="http://schemas.openxmlformats.org/officeDocument/2006/relationships/hyperlink" Target="https://www.basketball-reference.com/players/w/willije02.html?utm_source=direct&amp;utm_medium=Share&amp;utm_campaign=ShareTool" TargetMode="External"/><Relationship Id="rId38" Type="http://schemas.openxmlformats.org/officeDocument/2006/relationships/hyperlink" Target="https://www.basketball-reference.com/teams/CHO/2024.html?utm_source=direct&amp;utm_medium=Share&amp;utm_campaign=ShareTool" TargetMode="External"/><Relationship Id="rId46" Type="http://schemas.openxmlformats.org/officeDocument/2006/relationships/hyperlink" Target="https://www.basketball-reference.com/teams/MEM/2024.html?utm_source=direct&amp;utm_medium=Share&amp;utm_campaign=ShareTool" TargetMode="External"/><Relationship Id="rId59" Type="http://schemas.openxmlformats.org/officeDocument/2006/relationships/hyperlink" Target="https://www.basketball-reference.com/teams/TOR/2024.html?utm_source=direct&amp;utm_medium=Share&amp;utm_campaign=ShareTool" TargetMode="External"/><Relationship Id="rId67" Type="http://schemas.openxmlformats.org/officeDocument/2006/relationships/hyperlink" Target="https://www.basketball-reference.com/teams/LAC/2024.html?utm_source=direct&amp;utm_medium=Share&amp;utm_campaign=ShareTool" TargetMode="External"/><Relationship Id="rId20" Type="http://schemas.openxmlformats.org/officeDocument/2006/relationships/hyperlink" Target="https://www.basketball-reference.com/teams/OKC/2024.html?utm_source=direct&amp;utm_medium=Share&amp;utm_campaign=ShareTool" TargetMode="External"/><Relationship Id="rId41" Type="http://schemas.openxmlformats.org/officeDocument/2006/relationships/hyperlink" Target="https://www.basketball-reference.com/players/w/williro04.html?utm_source=direct&amp;utm_medium=Share&amp;utm_campaign=ShareTool" TargetMode="External"/><Relationship Id="rId54" Type="http://schemas.openxmlformats.org/officeDocument/2006/relationships/hyperlink" Target="https://www.basketball-reference.com/players/w/woodch01.html?utm_source=direct&amp;utm_medium=Share&amp;utm_campaign=ShareTool" TargetMode="External"/><Relationship Id="rId62" Type="http://schemas.openxmlformats.org/officeDocument/2006/relationships/hyperlink" Target="https://www.basketball-reference.com/players/y/yurtsom01.html?utm_source=direct&amp;utm_medium=Share&amp;utm_campaign=ShareTool" TargetMode="External"/><Relationship Id="rId1" Type="http://schemas.openxmlformats.org/officeDocument/2006/relationships/hyperlink" Target="https://www.basketball-reference.com/players/w/waterli01.html?utm_source=direct&amp;utm_medium=Share&amp;utm_campaign=ShareTool" TargetMode="External"/><Relationship Id="rId6" Type="http://schemas.openxmlformats.org/officeDocument/2006/relationships/hyperlink" Target="https://www.basketball-reference.com/teams/DEN/2024.html?utm_source=direct&amp;utm_medium=Share&amp;utm_campaign=ShareTool" TargetMode="External"/><Relationship Id="rId15" Type="http://schemas.openxmlformats.org/officeDocument/2006/relationships/hyperlink" Target="https://www.basketball-reference.com/players/w/whitede01.html?utm_source=direct&amp;utm_medium=Share&amp;utm_campaign=ShareTool" TargetMode="External"/><Relationship Id="rId23" Type="http://schemas.openxmlformats.org/officeDocument/2006/relationships/hyperlink" Target="https://www.basketball-reference.com/players/w/wiggili01.html?utm_source=direct&amp;utm_medium=Share&amp;utm_campaign=ShareTool" TargetMode="External"/><Relationship Id="rId28" Type="http://schemas.openxmlformats.org/officeDocument/2006/relationships/hyperlink" Target="https://www.basketball-reference.com/teams/DAL/2024.html?utm_source=direct&amp;utm_medium=Share&amp;utm_campaign=ShareTool" TargetMode="External"/><Relationship Id="rId36" Type="http://schemas.openxmlformats.org/officeDocument/2006/relationships/hyperlink" Target="https://www.basketball-reference.com/teams/OKC/2024.html?utm_source=direct&amp;utm_medium=Share&amp;utm_campaign=ShareTool" TargetMode="External"/><Relationship Id="rId49" Type="http://schemas.openxmlformats.org/officeDocument/2006/relationships/hyperlink" Target="https://www.basketball-reference.com/players/w/wilsoja03.html?utm_source=direct&amp;utm_medium=Share&amp;utm_campaign=ShareTool" TargetMode="External"/><Relationship Id="rId57" Type="http://schemas.openxmlformats.org/officeDocument/2006/relationships/hyperlink" Target="https://www.basketball-reference.com/teams/WAS/2024.html?utm_source=direct&amp;utm_medium=Share&amp;utm_campaign=ShareTool" TargetMode="External"/><Relationship Id="rId10" Type="http://schemas.openxmlformats.org/officeDocument/2006/relationships/hyperlink" Target="https://www.basketball-reference.com/teams/SAS/2024.html?utm_source=direct&amp;utm_medium=Share&amp;utm_campaign=ShareTool" TargetMode="External"/><Relationship Id="rId31" Type="http://schemas.openxmlformats.org/officeDocument/2006/relationships/hyperlink" Target="https://www.basketball-reference.com/players/w/willija07.html?utm_source=direct&amp;utm_medium=Share&amp;utm_campaign=ShareTool" TargetMode="External"/><Relationship Id="rId44" Type="http://schemas.openxmlformats.org/officeDocument/2006/relationships/hyperlink" Target="https://www.basketball-reference.com/teams/MEM/2024.html?utm_source=direct&amp;utm_medium=Share&amp;utm_campaign=ShareTool" TargetMode="External"/><Relationship Id="rId52" Type="http://schemas.openxmlformats.org/officeDocument/2006/relationships/hyperlink" Target="https://www.basketball-reference.com/players/w/wisemja01.html?utm_source=direct&amp;utm_medium=Share&amp;utm_campaign=ShareTool" TargetMode="External"/><Relationship Id="rId60" Type="http://schemas.openxmlformats.org/officeDocument/2006/relationships/hyperlink" Target="https://www.basketball-reference.com/players/y/youngtr01.html?utm_source=direct&amp;utm_medium=Share&amp;utm_campaign=ShareTool" TargetMode="External"/><Relationship Id="rId65" Type="http://schemas.openxmlformats.org/officeDocument/2006/relationships/hyperlink" Target="https://www.basketball-reference.com/teams/NOP/2024.html?utm_source=direct&amp;utm_medium=Share&amp;utm_campaign=ShareTool" TargetMode="External"/><Relationship Id="rId4" Type="http://schemas.openxmlformats.org/officeDocument/2006/relationships/hyperlink" Target="https://www.basketball-reference.com/teams/BRK/2024.html?utm_source=direct&amp;utm_medium=Share&amp;utm_campaign=ShareTool" TargetMode="External"/><Relationship Id="rId9" Type="http://schemas.openxmlformats.org/officeDocument/2006/relationships/hyperlink" Target="https://www.basketball-reference.com/players/w/weslebl01.html?utm_source=direct&amp;utm_medium=Share&amp;utm_campaign=ShareTool" TargetMode="External"/><Relationship Id="rId13" Type="http://schemas.openxmlformats.org/officeDocument/2006/relationships/hyperlink" Target="https://www.basketball-reference.com/players/w/whiteco01.html?utm_source=direct&amp;utm_medium=Share&amp;utm_campaign=ShareTool" TargetMode="External"/><Relationship Id="rId18" Type="http://schemas.openxmlformats.org/officeDocument/2006/relationships/hyperlink" Target="https://www.basketball-reference.com/teams/HOU/2024.html?utm_source=direct&amp;utm_medium=Share&amp;utm_campaign=ShareTool" TargetMode="External"/><Relationship Id="rId39" Type="http://schemas.openxmlformats.org/officeDocument/2006/relationships/hyperlink" Target="https://www.basketball-reference.com/players/w/willipa01.html?utm_source=direct&amp;utm_medium=Share&amp;utm_campaign=ShareToo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zoomScaleNormal="100" workbookViewId="0">
      <selection activeCell="Q16" sqref="Q16"/>
    </sheetView>
  </sheetViews>
  <sheetFormatPr defaultRowHeight="15" customHeight="1" x14ac:dyDescent="0.2"/>
  <cols>
    <col min="1" max="1" width="5.5703125" bestFit="1" customWidth="1"/>
    <col min="2" max="2" width="21.5703125" bestFit="1" customWidth="1"/>
    <col min="3" max="3" width="7.42578125" bestFit="1" customWidth="1"/>
    <col min="4" max="4" width="6.140625" bestFit="1" customWidth="1"/>
    <col min="5" max="5" width="5.140625" bestFit="1" customWidth="1"/>
    <col min="6" max="6" width="4.42578125" bestFit="1" customWidth="1"/>
    <col min="7" max="7" width="8.28515625" bestFit="1" customWidth="1"/>
    <col min="8" max="8" width="7.5703125" bestFit="1" customWidth="1"/>
    <col min="9" max="9" width="7.7109375" bestFit="1" customWidth="1"/>
    <col min="10" max="11" width="7.5703125" bestFit="1" customWidth="1"/>
    <col min="12" max="12" width="9.42578125" bestFit="1" customWidth="1"/>
    <col min="13" max="13" width="9.5703125" bestFit="1" customWidth="1"/>
    <col min="14" max="15" width="9.42578125" bestFit="1" customWidth="1"/>
  </cols>
  <sheetData>
    <row r="1" spans="1:15" ht="15" customHeigh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</row>
    <row r="2" spans="1:15" ht="12.75" x14ac:dyDescent="0.2">
      <c r="A2">
        <v>1</v>
      </c>
      <c r="B2" t="s">
        <v>15</v>
      </c>
      <c r="C2" t="s">
        <v>16</v>
      </c>
      <c r="D2" t="s">
        <v>17</v>
      </c>
      <c r="E2">
        <v>43</v>
      </c>
      <c r="F2">
        <v>12</v>
      </c>
      <c r="G2">
        <v>0.78200000000000003</v>
      </c>
      <c r="H2">
        <v>10.11</v>
      </c>
      <c r="I2">
        <v>122.77</v>
      </c>
      <c r="J2">
        <v>112.41</v>
      </c>
      <c r="K2">
        <v>10.36</v>
      </c>
      <c r="L2">
        <v>10.050000000000001</v>
      </c>
      <c r="M2">
        <v>122.68</v>
      </c>
      <c r="N2">
        <v>112.38</v>
      </c>
      <c r="O2">
        <v>10.3</v>
      </c>
    </row>
    <row r="3" spans="1:15" ht="12.75" x14ac:dyDescent="0.2">
      <c r="A3">
        <v>2</v>
      </c>
      <c r="B3" t="s">
        <v>21</v>
      </c>
      <c r="C3" t="s">
        <v>4</v>
      </c>
      <c r="D3" t="s">
        <v>19</v>
      </c>
      <c r="E3">
        <v>39</v>
      </c>
      <c r="F3">
        <v>16</v>
      </c>
      <c r="G3">
        <v>0.70899999999999996</v>
      </c>
      <c r="H3">
        <v>7.25</v>
      </c>
      <c r="I3">
        <v>117.26</v>
      </c>
      <c r="J3">
        <v>109.78</v>
      </c>
      <c r="K3">
        <v>7.48</v>
      </c>
      <c r="L3">
        <v>7.24</v>
      </c>
      <c r="M3">
        <v>117.3</v>
      </c>
      <c r="N3">
        <v>109.85</v>
      </c>
      <c r="O3">
        <v>7.45</v>
      </c>
    </row>
    <row r="4" spans="1:15" ht="12.75" x14ac:dyDescent="0.2">
      <c r="A4">
        <v>3</v>
      </c>
      <c r="B4" t="s">
        <v>18</v>
      </c>
      <c r="C4" t="s">
        <v>4</v>
      </c>
      <c r="D4" t="s">
        <v>19</v>
      </c>
      <c r="E4">
        <v>37</v>
      </c>
      <c r="F4">
        <v>17</v>
      </c>
      <c r="G4">
        <v>0.68500000000000005</v>
      </c>
      <c r="H4">
        <v>7.19</v>
      </c>
      <c r="I4">
        <v>121.31</v>
      </c>
      <c r="J4">
        <v>114.14</v>
      </c>
      <c r="K4">
        <v>7.17</v>
      </c>
      <c r="L4">
        <v>7.26</v>
      </c>
      <c r="M4">
        <v>121.52</v>
      </c>
      <c r="N4">
        <v>114.27</v>
      </c>
      <c r="O4">
        <v>7.25</v>
      </c>
    </row>
    <row r="5" spans="1:15" ht="12.75" x14ac:dyDescent="0.2">
      <c r="A5">
        <v>4</v>
      </c>
      <c r="B5" t="s">
        <v>23</v>
      </c>
      <c r="C5" t="s">
        <v>4</v>
      </c>
      <c r="D5" t="s">
        <v>24</v>
      </c>
      <c r="E5">
        <v>36</v>
      </c>
      <c r="F5">
        <v>17</v>
      </c>
      <c r="G5">
        <v>0.67900000000000005</v>
      </c>
      <c r="H5">
        <v>5.57</v>
      </c>
      <c r="I5">
        <v>121.49</v>
      </c>
      <c r="J5">
        <v>115.88</v>
      </c>
      <c r="K5">
        <v>5.61</v>
      </c>
      <c r="L5">
        <v>5.5</v>
      </c>
      <c r="M5">
        <v>121.65</v>
      </c>
      <c r="N5">
        <v>116.1</v>
      </c>
      <c r="O5">
        <v>5.55</v>
      </c>
    </row>
    <row r="6" spans="1:15" ht="12.75" x14ac:dyDescent="0.2">
      <c r="A6">
        <v>5</v>
      </c>
      <c r="B6" t="s">
        <v>31</v>
      </c>
      <c r="C6" t="s">
        <v>16</v>
      </c>
      <c r="D6" t="s">
        <v>29</v>
      </c>
      <c r="E6">
        <v>36</v>
      </c>
      <c r="F6">
        <v>17</v>
      </c>
      <c r="G6">
        <v>0.67900000000000005</v>
      </c>
      <c r="H6">
        <v>5.68</v>
      </c>
      <c r="I6">
        <v>117.58</v>
      </c>
      <c r="J6">
        <v>111.77</v>
      </c>
      <c r="K6">
        <v>5.81</v>
      </c>
      <c r="L6">
        <v>4.9800000000000004</v>
      </c>
      <c r="M6">
        <v>116.92</v>
      </c>
      <c r="N6">
        <v>111.82</v>
      </c>
      <c r="O6">
        <v>5.0999999999999996</v>
      </c>
    </row>
    <row r="7" spans="1:15" ht="12.75" x14ac:dyDescent="0.2">
      <c r="A7">
        <v>6</v>
      </c>
      <c r="B7" t="s">
        <v>27</v>
      </c>
      <c r="C7" t="s">
        <v>16</v>
      </c>
      <c r="D7" t="s">
        <v>17</v>
      </c>
      <c r="E7">
        <v>33</v>
      </c>
      <c r="F7">
        <v>22</v>
      </c>
      <c r="G7">
        <v>0.6</v>
      </c>
      <c r="H7">
        <v>4.55</v>
      </c>
      <c r="I7">
        <v>119.52</v>
      </c>
      <c r="J7">
        <v>114.71</v>
      </c>
      <c r="K7">
        <v>4.8099999999999996</v>
      </c>
      <c r="L7">
        <v>4.12</v>
      </c>
      <c r="M7">
        <v>119.29</v>
      </c>
      <c r="N7">
        <v>114.92</v>
      </c>
      <c r="O7">
        <v>4.37</v>
      </c>
    </row>
    <row r="8" spans="1:15" ht="12.75" x14ac:dyDescent="0.2">
      <c r="A8">
        <v>7</v>
      </c>
      <c r="B8" t="s">
        <v>25</v>
      </c>
      <c r="C8" t="s">
        <v>4</v>
      </c>
      <c r="D8" t="s">
        <v>26</v>
      </c>
      <c r="E8">
        <v>33</v>
      </c>
      <c r="F8">
        <v>22</v>
      </c>
      <c r="G8">
        <v>0.6</v>
      </c>
      <c r="H8">
        <v>4.24</v>
      </c>
      <c r="I8">
        <v>118.79</v>
      </c>
      <c r="J8">
        <v>114.37</v>
      </c>
      <c r="K8">
        <v>4.42</v>
      </c>
      <c r="L8">
        <v>4.13</v>
      </c>
      <c r="M8">
        <v>118.94</v>
      </c>
      <c r="N8">
        <v>114.64</v>
      </c>
      <c r="O8">
        <v>4.3</v>
      </c>
    </row>
    <row r="9" spans="1:15" ht="12.75" x14ac:dyDescent="0.2">
      <c r="A9">
        <v>8</v>
      </c>
      <c r="B9" t="s">
        <v>22</v>
      </c>
      <c r="C9" t="s">
        <v>4</v>
      </c>
      <c r="D9" t="s">
        <v>19</v>
      </c>
      <c r="E9">
        <v>36</v>
      </c>
      <c r="F9">
        <v>19</v>
      </c>
      <c r="G9">
        <v>0.65500000000000003</v>
      </c>
      <c r="H9">
        <v>3.13</v>
      </c>
      <c r="I9">
        <v>118.99</v>
      </c>
      <c r="J9">
        <v>115.7</v>
      </c>
      <c r="K9">
        <v>3.29</v>
      </c>
      <c r="L9">
        <v>3.45</v>
      </c>
      <c r="M9">
        <v>119.02</v>
      </c>
      <c r="N9">
        <v>115.43</v>
      </c>
      <c r="O9">
        <v>3.59</v>
      </c>
    </row>
    <row r="10" spans="1:15" ht="12.75" x14ac:dyDescent="0.2">
      <c r="A10">
        <v>9</v>
      </c>
      <c r="B10" t="s">
        <v>20</v>
      </c>
      <c r="C10" t="s">
        <v>16</v>
      </c>
      <c r="D10" t="s">
        <v>17</v>
      </c>
      <c r="E10">
        <v>32</v>
      </c>
      <c r="F10">
        <v>22</v>
      </c>
      <c r="G10">
        <v>0.59299999999999997</v>
      </c>
      <c r="H10">
        <v>4.3899999999999997</v>
      </c>
      <c r="I10">
        <v>120.22</v>
      </c>
      <c r="J10">
        <v>115.78</v>
      </c>
      <c r="K10">
        <v>4.4400000000000004</v>
      </c>
      <c r="L10">
        <v>3.48</v>
      </c>
      <c r="M10">
        <v>119.58</v>
      </c>
      <c r="N10">
        <v>116.04</v>
      </c>
      <c r="O10">
        <v>3.55</v>
      </c>
    </row>
    <row r="11" spans="1:15" ht="12.75" x14ac:dyDescent="0.2">
      <c r="A11">
        <v>10</v>
      </c>
      <c r="B11" t="s">
        <v>38</v>
      </c>
      <c r="C11" t="s">
        <v>4</v>
      </c>
      <c r="D11" t="s">
        <v>24</v>
      </c>
      <c r="E11">
        <v>27</v>
      </c>
      <c r="F11">
        <v>26</v>
      </c>
      <c r="G11">
        <v>0.50900000000000001</v>
      </c>
      <c r="H11">
        <v>1.55</v>
      </c>
      <c r="I11">
        <v>119.52</v>
      </c>
      <c r="J11">
        <v>117.93</v>
      </c>
      <c r="K11">
        <v>1.59</v>
      </c>
      <c r="L11">
        <v>2.35</v>
      </c>
      <c r="M11">
        <v>119.83</v>
      </c>
      <c r="N11">
        <v>117.45</v>
      </c>
      <c r="O11">
        <v>2.38</v>
      </c>
    </row>
    <row r="12" spans="1:15" ht="12.75" x14ac:dyDescent="0.2">
      <c r="A12">
        <v>11</v>
      </c>
      <c r="B12" t="s">
        <v>28</v>
      </c>
      <c r="C12" t="s">
        <v>16</v>
      </c>
      <c r="D12" t="s">
        <v>29</v>
      </c>
      <c r="E12">
        <v>35</v>
      </c>
      <c r="F12">
        <v>21</v>
      </c>
      <c r="G12">
        <v>0.625</v>
      </c>
      <c r="H12">
        <v>3.18</v>
      </c>
      <c r="I12">
        <v>120.4</v>
      </c>
      <c r="J12">
        <v>117.34</v>
      </c>
      <c r="K12">
        <v>3.06</v>
      </c>
      <c r="L12">
        <v>2.39</v>
      </c>
      <c r="M12">
        <v>120.01</v>
      </c>
      <c r="N12">
        <v>117.72</v>
      </c>
      <c r="O12">
        <v>2.29</v>
      </c>
    </row>
    <row r="13" spans="1:15" ht="12.75" x14ac:dyDescent="0.2">
      <c r="A13">
        <v>12</v>
      </c>
      <c r="B13" t="s">
        <v>39</v>
      </c>
      <c r="C13" t="s">
        <v>4</v>
      </c>
      <c r="D13" t="s">
        <v>24</v>
      </c>
      <c r="E13">
        <v>33</v>
      </c>
      <c r="F13">
        <v>22</v>
      </c>
      <c r="G13">
        <v>0.6</v>
      </c>
      <c r="H13">
        <v>3.25</v>
      </c>
      <c r="I13">
        <v>119.57</v>
      </c>
      <c r="J13">
        <v>116.31</v>
      </c>
      <c r="K13">
        <v>3.26</v>
      </c>
      <c r="L13">
        <v>2.08</v>
      </c>
      <c r="M13">
        <v>119.01</v>
      </c>
      <c r="N13">
        <v>116.96</v>
      </c>
      <c r="O13">
        <v>2.06</v>
      </c>
    </row>
    <row r="14" spans="1:15" ht="12.75" x14ac:dyDescent="0.2">
      <c r="A14">
        <v>13</v>
      </c>
      <c r="B14" t="s">
        <v>35</v>
      </c>
      <c r="C14" t="s">
        <v>4</v>
      </c>
      <c r="D14" t="s">
        <v>26</v>
      </c>
      <c r="E14">
        <v>32</v>
      </c>
      <c r="F14">
        <v>23</v>
      </c>
      <c r="G14">
        <v>0.58199999999999996</v>
      </c>
      <c r="H14">
        <v>1.42</v>
      </c>
      <c r="I14">
        <v>118.92</v>
      </c>
      <c r="J14">
        <v>117.76</v>
      </c>
      <c r="K14">
        <v>1.1599999999999999</v>
      </c>
      <c r="L14">
        <v>1.51</v>
      </c>
      <c r="M14">
        <v>119.62</v>
      </c>
      <c r="N14">
        <v>118.35</v>
      </c>
      <c r="O14">
        <v>1.27</v>
      </c>
    </row>
    <row r="15" spans="1:15" ht="12.75" x14ac:dyDescent="0.2">
      <c r="A15">
        <v>14</v>
      </c>
      <c r="B15" t="s">
        <v>33</v>
      </c>
      <c r="C15" t="s">
        <v>16</v>
      </c>
      <c r="D15" t="s">
        <v>34</v>
      </c>
      <c r="E15">
        <v>30</v>
      </c>
      <c r="F15">
        <v>25</v>
      </c>
      <c r="G15">
        <v>0.54500000000000004</v>
      </c>
      <c r="H15">
        <v>0.87</v>
      </c>
      <c r="I15">
        <v>114.4</v>
      </c>
      <c r="J15">
        <v>113.5</v>
      </c>
      <c r="K15">
        <v>0.9</v>
      </c>
      <c r="L15">
        <v>1.1499999999999999</v>
      </c>
      <c r="M15">
        <v>114.43</v>
      </c>
      <c r="N15">
        <v>113.23</v>
      </c>
      <c r="O15">
        <v>1.2</v>
      </c>
    </row>
    <row r="16" spans="1:15" ht="12.75" x14ac:dyDescent="0.2">
      <c r="A16">
        <v>15</v>
      </c>
      <c r="B16" t="s">
        <v>30</v>
      </c>
      <c r="C16" t="s">
        <v>16</v>
      </c>
      <c r="D16" t="s">
        <v>29</v>
      </c>
      <c r="E16">
        <v>31</v>
      </c>
      <c r="F16">
        <v>25</v>
      </c>
      <c r="G16">
        <v>0.55400000000000005</v>
      </c>
      <c r="H16">
        <v>1.43</v>
      </c>
      <c r="I16">
        <v>121.73</v>
      </c>
      <c r="J16">
        <v>120.31</v>
      </c>
      <c r="K16">
        <v>1.41</v>
      </c>
      <c r="L16">
        <v>1.07</v>
      </c>
      <c r="M16">
        <v>121.58</v>
      </c>
      <c r="N16">
        <v>120.51</v>
      </c>
      <c r="O16">
        <v>1.07</v>
      </c>
    </row>
    <row r="17" spans="1:15" ht="12.75" x14ac:dyDescent="0.2">
      <c r="A17">
        <v>16</v>
      </c>
      <c r="B17" t="s">
        <v>32</v>
      </c>
      <c r="C17" t="s">
        <v>4</v>
      </c>
      <c r="D17" t="s">
        <v>26</v>
      </c>
      <c r="E17">
        <v>24</v>
      </c>
      <c r="F17">
        <v>30</v>
      </c>
      <c r="G17">
        <v>0.44400000000000001</v>
      </c>
      <c r="H17">
        <v>0.59</v>
      </c>
      <c r="I17">
        <v>114.34</v>
      </c>
      <c r="J17">
        <v>113.77</v>
      </c>
      <c r="K17">
        <v>0.56999999999999995</v>
      </c>
      <c r="L17">
        <v>0.77</v>
      </c>
      <c r="M17">
        <v>114.43</v>
      </c>
      <c r="N17">
        <v>113.69</v>
      </c>
      <c r="O17">
        <v>0.74</v>
      </c>
    </row>
    <row r="18" spans="1:15" ht="12.75" x14ac:dyDescent="0.2">
      <c r="A18">
        <v>17</v>
      </c>
      <c r="B18" t="s">
        <v>37</v>
      </c>
      <c r="C18" t="s">
        <v>4</v>
      </c>
      <c r="D18" t="s">
        <v>24</v>
      </c>
      <c r="E18">
        <v>31</v>
      </c>
      <c r="F18">
        <v>23</v>
      </c>
      <c r="G18">
        <v>0.57399999999999995</v>
      </c>
      <c r="H18">
        <v>0.48</v>
      </c>
      <c r="I18">
        <v>118</v>
      </c>
      <c r="J18">
        <v>117.75</v>
      </c>
      <c r="K18">
        <v>0.25</v>
      </c>
      <c r="L18">
        <v>0.95</v>
      </c>
      <c r="M18">
        <v>118.08</v>
      </c>
      <c r="N18">
        <v>117.35</v>
      </c>
      <c r="O18">
        <v>0.73</v>
      </c>
    </row>
    <row r="19" spans="1:15" ht="12.75" x14ac:dyDescent="0.2">
      <c r="A19">
        <v>18</v>
      </c>
      <c r="B19" t="s">
        <v>40</v>
      </c>
      <c r="C19" t="s">
        <v>4</v>
      </c>
      <c r="D19" t="s">
        <v>24</v>
      </c>
      <c r="E19">
        <v>30</v>
      </c>
      <c r="F19">
        <v>26</v>
      </c>
      <c r="G19">
        <v>0.53600000000000003</v>
      </c>
      <c r="H19">
        <v>-0.13</v>
      </c>
      <c r="I19">
        <v>115.71</v>
      </c>
      <c r="J19">
        <v>115.93</v>
      </c>
      <c r="K19">
        <v>-0.22</v>
      </c>
      <c r="L19">
        <v>0.27</v>
      </c>
      <c r="M19">
        <v>116.12</v>
      </c>
      <c r="N19">
        <v>115.96</v>
      </c>
      <c r="O19">
        <v>0.17</v>
      </c>
    </row>
    <row r="20" spans="1:15" ht="12.75" x14ac:dyDescent="0.2">
      <c r="A20">
        <v>19</v>
      </c>
      <c r="B20" t="s">
        <v>36</v>
      </c>
      <c r="C20" t="s">
        <v>16</v>
      </c>
      <c r="D20" t="s">
        <v>34</v>
      </c>
      <c r="E20">
        <v>30</v>
      </c>
      <c r="F20">
        <v>25</v>
      </c>
      <c r="G20">
        <v>0.54500000000000004</v>
      </c>
      <c r="H20">
        <v>0.2</v>
      </c>
      <c r="I20">
        <v>114.78</v>
      </c>
      <c r="J20">
        <v>114.69</v>
      </c>
      <c r="K20">
        <v>0.08</v>
      </c>
      <c r="L20">
        <v>-0.13</v>
      </c>
      <c r="M20">
        <v>114.59</v>
      </c>
      <c r="N20">
        <v>114.85</v>
      </c>
      <c r="O20">
        <v>-0.26</v>
      </c>
    </row>
    <row r="21" spans="1:15" ht="12.75" x14ac:dyDescent="0.2">
      <c r="A21">
        <v>20</v>
      </c>
      <c r="B21" t="s">
        <v>43</v>
      </c>
      <c r="C21" t="s">
        <v>16</v>
      </c>
      <c r="D21" t="s">
        <v>29</v>
      </c>
      <c r="E21">
        <v>26</v>
      </c>
      <c r="F21">
        <v>29</v>
      </c>
      <c r="G21">
        <v>0.47299999999999998</v>
      </c>
      <c r="H21">
        <v>-1.1499999999999999</v>
      </c>
      <c r="I21">
        <v>115.53</v>
      </c>
      <c r="J21">
        <v>116.81</v>
      </c>
      <c r="K21">
        <v>-1.28</v>
      </c>
      <c r="L21">
        <v>-1.79</v>
      </c>
      <c r="M21">
        <v>115.39</v>
      </c>
      <c r="N21">
        <v>117.33</v>
      </c>
      <c r="O21">
        <v>-1.94</v>
      </c>
    </row>
    <row r="22" spans="1:15" ht="12.75" x14ac:dyDescent="0.2">
      <c r="A22">
        <v>21</v>
      </c>
      <c r="B22" t="s">
        <v>42</v>
      </c>
      <c r="C22" t="s">
        <v>16</v>
      </c>
      <c r="D22" t="s">
        <v>17</v>
      </c>
      <c r="E22">
        <v>21</v>
      </c>
      <c r="F22">
        <v>33</v>
      </c>
      <c r="G22">
        <v>0.38900000000000001</v>
      </c>
      <c r="H22">
        <v>-2.2799999999999998</v>
      </c>
      <c r="I22">
        <v>116.11</v>
      </c>
      <c r="J22">
        <v>118.59</v>
      </c>
      <c r="K22">
        <v>-2.48</v>
      </c>
      <c r="L22">
        <v>-1.78</v>
      </c>
      <c r="M22">
        <v>116.38</v>
      </c>
      <c r="N22">
        <v>118.35</v>
      </c>
      <c r="O22">
        <v>-1.96</v>
      </c>
    </row>
    <row r="23" spans="1:15" ht="12.75" x14ac:dyDescent="0.2">
      <c r="A23">
        <v>22</v>
      </c>
      <c r="B23" t="s">
        <v>45</v>
      </c>
      <c r="C23" t="s">
        <v>4</v>
      </c>
      <c r="D23" t="s">
        <v>19</v>
      </c>
      <c r="E23">
        <v>26</v>
      </c>
      <c r="F23">
        <v>30</v>
      </c>
      <c r="G23">
        <v>0.46400000000000002</v>
      </c>
      <c r="H23">
        <v>-2.68</v>
      </c>
      <c r="I23">
        <v>117.79</v>
      </c>
      <c r="J23">
        <v>120.48</v>
      </c>
      <c r="K23">
        <v>-2.69</v>
      </c>
      <c r="L23">
        <v>-2.29</v>
      </c>
      <c r="M23">
        <v>118.11</v>
      </c>
      <c r="N23">
        <v>120.43</v>
      </c>
      <c r="O23">
        <v>-2.31</v>
      </c>
    </row>
    <row r="24" spans="1:15" ht="12.75" x14ac:dyDescent="0.2">
      <c r="A24">
        <v>23</v>
      </c>
      <c r="B24" t="s">
        <v>44</v>
      </c>
      <c r="C24" t="s">
        <v>16</v>
      </c>
      <c r="D24" t="s">
        <v>34</v>
      </c>
      <c r="E24">
        <v>24</v>
      </c>
      <c r="F24">
        <v>31</v>
      </c>
      <c r="G24">
        <v>0.436</v>
      </c>
      <c r="H24">
        <v>-2.56</v>
      </c>
      <c r="I24">
        <v>119.56</v>
      </c>
      <c r="J24">
        <v>122.15</v>
      </c>
      <c r="K24">
        <v>-2.59</v>
      </c>
      <c r="L24">
        <v>-2.58</v>
      </c>
      <c r="M24">
        <v>119.7</v>
      </c>
      <c r="N24">
        <v>122.29</v>
      </c>
      <c r="O24">
        <v>-2.59</v>
      </c>
    </row>
    <row r="25" spans="1:15" ht="12.75" x14ac:dyDescent="0.2">
      <c r="A25">
        <v>24</v>
      </c>
      <c r="B25" t="s">
        <v>41</v>
      </c>
      <c r="C25" t="s">
        <v>16</v>
      </c>
      <c r="D25" t="s">
        <v>17</v>
      </c>
      <c r="E25">
        <v>19</v>
      </c>
      <c r="F25">
        <v>36</v>
      </c>
      <c r="G25">
        <v>0.34499999999999997</v>
      </c>
      <c r="H25">
        <v>-3.89</v>
      </c>
      <c r="I25">
        <v>115.11</v>
      </c>
      <c r="J25">
        <v>119.07</v>
      </c>
      <c r="K25">
        <v>-3.96</v>
      </c>
      <c r="L25">
        <v>-3.84</v>
      </c>
      <c r="M25">
        <v>115.07</v>
      </c>
      <c r="N25">
        <v>118.96</v>
      </c>
      <c r="O25">
        <v>-3.89</v>
      </c>
    </row>
    <row r="26" spans="1:15" ht="12.75" x14ac:dyDescent="0.2">
      <c r="A26">
        <v>25</v>
      </c>
      <c r="B26" t="s">
        <v>46</v>
      </c>
      <c r="C26" t="s">
        <v>4</v>
      </c>
      <c r="D26" t="s">
        <v>26</v>
      </c>
      <c r="E26">
        <v>20</v>
      </c>
      <c r="F26">
        <v>36</v>
      </c>
      <c r="G26">
        <v>0.35699999999999998</v>
      </c>
      <c r="H26">
        <v>-5.93</v>
      </c>
      <c r="I26">
        <v>108.84</v>
      </c>
      <c r="J26">
        <v>114.86</v>
      </c>
      <c r="K26">
        <v>-6.02</v>
      </c>
      <c r="L26">
        <v>-5.07</v>
      </c>
      <c r="M26">
        <v>109.13</v>
      </c>
      <c r="N26">
        <v>114.3</v>
      </c>
      <c r="O26">
        <v>-5.16</v>
      </c>
    </row>
    <row r="27" spans="1:15" ht="12.75" x14ac:dyDescent="0.2">
      <c r="A27">
        <v>26</v>
      </c>
      <c r="B27" t="s">
        <v>47</v>
      </c>
      <c r="C27" t="s">
        <v>4</v>
      </c>
      <c r="D27" t="s">
        <v>26</v>
      </c>
      <c r="E27">
        <v>11</v>
      </c>
      <c r="F27">
        <v>44</v>
      </c>
      <c r="G27">
        <v>0.2</v>
      </c>
      <c r="H27">
        <v>-8.6199999999999992</v>
      </c>
      <c r="I27">
        <v>110.47</v>
      </c>
      <c r="J27">
        <v>118.98</v>
      </c>
      <c r="K27">
        <v>-8.51</v>
      </c>
      <c r="L27">
        <v>-8.2100000000000009</v>
      </c>
      <c r="M27">
        <v>110.85</v>
      </c>
      <c r="N27">
        <v>118.96</v>
      </c>
      <c r="O27">
        <v>-8.1</v>
      </c>
    </row>
    <row r="28" spans="1:15" ht="12.75" x14ac:dyDescent="0.2">
      <c r="A28">
        <v>27</v>
      </c>
      <c r="B28" t="s">
        <v>49</v>
      </c>
      <c r="C28" t="s">
        <v>4</v>
      </c>
      <c r="D28" t="s">
        <v>19</v>
      </c>
      <c r="E28">
        <v>15</v>
      </c>
      <c r="F28">
        <v>39</v>
      </c>
      <c r="G28">
        <v>0.27800000000000002</v>
      </c>
      <c r="H28">
        <v>-8.83</v>
      </c>
      <c r="I28">
        <v>110.18</v>
      </c>
      <c r="J28">
        <v>119.14</v>
      </c>
      <c r="K28">
        <v>-8.9600000000000009</v>
      </c>
      <c r="L28">
        <v>-8.11</v>
      </c>
      <c r="M28">
        <v>110.26</v>
      </c>
      <c r="N28">
        <v>118.5</v>
      </c>
      <c r="O28">
        <v>-8.24</v>
      </c>
    </row>
    <row r="29" spans="1:15" ht="12.75" x14ac:dyDescent="0.2">
      <c r="A29">
        <v>28</v>
      </c>
      <c r="B29" t="s">
        <v>50</v>
      </c>
      <c r="C29" t="s">
        <v>16</v>
      </c>
      <c r="D29" t="s">
        <v>29</v>
      </c>
      <c r="E29">
        <v>8</v>
      </c>
      <c r="F29">
        <v>46</v>
      </c>
      <c r="G29">
        <v>0.14799999999999999</v>
      </c>
      <c r="H29">
        <v>-9.1300000000000008</v>
      </c>
      <c r="I29">
        <v>112.45</v>
      </c>
      <c r="J29">
        <v>121.44</v>
      </c>
      <c r="K29">
        <v>-8.99</v>
      </c>
      <c r="L29">
        <v>-9</v>
      </c>
      <c r="M29">
        <v>112.35</v>
      </c>
      <c r="N29">
        <v>121.22</v>
      </c>
      <c r="O29">
        <v>-8.8699999999999992</v>
      </c>
    </row>
    <row r="30" spans="1:15" ht="12.75" x14ac:dyDescent="0.2">
      <c r="A30">
        <v>29</v>
      </c>
      <c r="B30" t="s">
        <v>48</v>
      </c>
      <c r="C30" t="s">
        <v>16</v>
      </c>
      <c r="D30" t="s">
        <v>34</v>
      </c>
      <c r="E30">
        <v>9</v>
      </c>
      <c r="F30">
        <v>45</v>
      </c>
      <c r="G30">
        <v>0.16700000000000001</v>
      </c>
      <c r="H30">
        <v>-9.09</v>
      </c>
      <c r="I30">
        <v>111.88</v>
      </c>
      <c r="J30">
        <v>120.8</v>
      </c>
      <c r="K30">
        <v>-8.92</v>
      </c>
      <c r="L30">
        <v>-9.09</v>
      </c>
      <c r="M30">
        <v>111.5</v>
      </c>
      <c r="N30">
        <v>120.41</v>
      </c>
      <c r="O30">
        <v>-8.91</v>
      </c>
    </row>
    <row r="31" spans="1:15" ht="12.75" x14ac:dyDescent="0.2">
      <c r="A31">
        <v>30</v>
      </c>
      <c r="B31" t="s">
        <v>51</v>
      </c>
      <c r="C31" t="s">
        <v>16</v>
      </c>
      <c r="D31" t="s">
        <v>34</v>
      </c>
      <c r="E31">
        <v>13</v>
      </c>
      <c r="F31">
        <v>41</v>
      </c>
      <c r="G31">
        <v>0.24099999999999999</v>
      </c>
      <c r="H31">
        <v>-10.74</v>
      </c>
      <c r="I31">
        <v>111.04</v>
      </c>
      <c r="J31">
        <v>122.05</v>
      </c>
      <c r="K31">
        <v>-11.01</v>
      </c>
      <c r="L31">
        <v>-10.8</v>
      </c>
      <c r="M31">
        <v>110.86</v>
      </c>
      <c r="N31">
        <v>121.92</v>
      </c>
      <c r="O31">
        <v>-11.06</v>
      </c>
    </row>
    <row r="32" spans="1:15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opLeftCell="A15" workbookViewId="0">
      <selection activeCell="D2" sqref="D2"/>
    </sheetView>
  </sheetViews>
  <sheetFormatPr defaultColWidth="12.5703125" defaultRowHeight="15" customHeight="1" x14ac:dyDescent="0.2"/>
  <cols>
    <col min="1" max="1" width="19.42578125" customWidth="1"/>
    <col min="2" max="2" width="21.5703125" bestFit="1" customWidth="1"/>
    <col min="3" max="6" width="12.5703125" customWidth="1"/>
  </cols>
  <sheetData>
    <row r="1" spans="1:4" ht="15.75" customHeight="1" x14ac:dyDescent="0.2">
      <c r="A1" s="1" t="s">
        <v>52</v>
      </c>
      <c r="B1" t="s">
        <v>53</v>
      </c>
      <c r="C1" t="s">
        <v>54</v>
      </c>
      <c r="D1" t="s">
        <v>55</v>
      </c>
    </row>
    <row r="2" spans="1:4" ht="15.75" customHeight="1" x14ac:dyDescent="0.2">
      <c r="A2" s="1" t="str">
        <f ca="1">IFERROR(__xludf.DUMMYFUNCTION("UNIQUE(player_ratings.csv!$E$2:$E$449)"),"TOR")</f>
        <v>TOR</v>
      </c>
      <c r="B2" t="s">
        <v>41</v>
      </c>
      <c r="C2" s="19" cm="1">
        <f t="array" ref="C2">_xlfn.XLOOKUP(B2,team_ratings!$B$2:B$31,team_ratings!$N$2:$N$31)</f>
        <v>118.96</v>
      </c>
      <c r="D2" s="19">
        <f t="shared" ref="D2:D31" si="0">C2/$C$33</f>
        <v>1.0184379271671915</v>
      </c>
    </row>
    <row r="3" spans="1:4" ht="15.75" customHeight="1" x14ac:dyDescent="0.2">
      <c r="A3" s="1" t="str">
        <f ca="1">IFERROR(__xludf.DUMMYFUNCTION("""COMPUTED_VALUE"""),"MIA")</f>
        <v>MIA</v>
      </c>
      <c r="B3" t="s">
        <v>36</v>
      </c>
      <c r="C3" s="19" cm="1">
        <f t="array" ref="C3">_xlfn.XLOOKUP(B3,team_ratings!$B$2:B$31,team_ratings!$N$2:$N$31)</f>
        <v>114.85</v>
      </c>
      <c r="D3" s="19">
        <f t="shared" si="0"/>
        <v>0.98325147894377884</v>
      </c>
    </row>
    <row r="4" spans="1:4" ht="15.75" customHeight="1" x14ac:dyDescent="0.2">
      <c r="A4" s="1" t="str">
        <f ca="1">IFERROR(__xludf.DUMMYFUNCTION("""COMPUTED_VALUE"""),"UTA")</f>
        <v>UTA</v>
      </c>
      <c r="B4" t="s">
        <v>45</v>
      </c>
      <c r="C4" s="19" cm="1">
        <f t="array" ref="C4">_xlfn.XLOOKUP(B4,team_ratings!$B$2:B$31,team_ratings!$N$2:$N$31)</f>
        <v>120.43</v>
      </c>
      <c r="D4" s="19">
        <f t="shared" si="0"/>
        <v>1.0310228612033026</v>
      </c>
    </row>
    <row r="5" spans="1:4" ht="15.75" customHeight="1" x14ac:dyDescent="0.2">
      <c r="A5" s="1" t="str">
        <f ca="1">IFERROR(__xludf.DUMMYFUNCTION("""COMPUTED_VALUE"""),"MEM")</f>
        <v>MEM</v>
      </c>
      <c r="B5" t="s">
        <v>46</v>
      </c>
      <c r="C5" s="19" cm="1">
        <f t="array" ref="C5">_xlfn.XLOOKUP(B5,team_ratings!$B$2:B$31,team_ratings!$N$2:$N$31)</f>
        <v>114.3</v>
      </c>
      <c r="D5" s="19">
        <f t="shared" si="0"/>
        <v>0.97854283015475774</v>
      </c>
    </row>
    <row r="6" spans="1:4" ht="15.75" customHeight="1" x14ac:dyDescent="0.2">
      <c r="A6" s="1" t="str">
        <f ca="1">IFERROR(__xludf.DUMMYFUNCTION("""COMPUTED_VALUE"""),"MIN")</f>
        <v>MIN</v>
      </c>
      <c r="B6" t="s">
        <v>21</v>
      </c>
      <c r="C6" s="19" cm="1">
        <f t="array" ref="C6">_xlfn.XLOOKUP(B6,team_ratings!$B$2:B$31,team_ratings!$N$2:$N$31)</f>
        <v>109.85</v>
      </c>
      <c r="D6" s="19">
        <f t="shared" si="0"/>
        <v>0.94044558086176844</v>
      </c>
    </row>
    <row r="7" spans="1:4" ht="15.75" customHeight="1" x14ac:dyDescent="0.2">
      <c r="A7" s="1" t="str">
        <f ca="1">IFERROR(__xludf.DUMMYFUNCTION("""COMPUTED_VALUE"""),"PHX")</f>
        <v>PHX</v>
      </c>
      <c r="B7" t="s">
        <v>39</v>
      </c>
      <c r="C7" s="19" cm="1">
        <f t="array" ref="C7">_xlfn.XLOOKUP(B7,team_ratings!$B$2:B$31,team_ratings!$N$2:$N$31)</f>
        <v>116.96</v>
      </c>
      <c r="D7" s="19">
        <f t="shared" si="0"/>
        <v>1.0013155679343873</v>
      </c>
    </row>
    <row r="8" spans="1:4" ht="15.75" customHeight="1" x14ac:dyDescent="0.2">
      <c r="A8" s="1" t="str">
        <f ca="1">IFERROR(__xludf.DUMMYFUNCTION("""COMPUTED_VALUE"""),"CLE")</f>
        <v>CLE</v>
      </c>
      <c r="B8" t="s">
        <v>31</v>
      </c>
      <c r="C8" s="19" cm="1">
        <f t="array" ref="C8">_xlfn.XLOOKUP(B8,team_ratings!$B$2:B$31,team_ratings!$N$2:$N$31)</f>
        <v>111.82</v>
      </c>
      <c r="D8" s="19">
        <f t="shared" si="0"/>
        <v>0.9573111047060805</v>
      </c>
    </row>
    <row r="9" spans="1:4" ht="15.75" customHeight="1" x14ac:dyDescent="0.2">
      <c r="A9" s="1" t="str">
        <f ca="1">IFERROR(__xludf.DUMMYFUNCTION("""COMPUTED_VALUE"""),"NOP")</f>
        <v>NOP</v>
      </c>
      <c r="B9" t="s">
        <v>25</v>
      </c>
      <c r="C9" s="19" cm="1">
        <f t="array" ref="C9">_xlfn.XLOOKUP(B9,team_ratings!$B$2:B$31,team_ratings!$N$2:$N$31)</f>
        <v>114.64</v>
      </c>
      <c r="D9" s="19">
        <f t="shared" si="0"/>
        <v>0.98145363122433449</v>
      </c>
    </row>
    <row r="10" spans="1:4" ht="15.75" customHeight="1" x14ac:dyDescent="0.2">
      <c r="A10" s="1" t="str">
        <f ca="1">IFERROR(__xludf.DUMMYFUNCTION("""COMPUTED_VALUE"""),"MIL")</f>
        <v>MIL</v>
      </c>
      <c r="B10" t="s">
        <v>28</v>
      </c>
      <c r="C10" s="19" cm="1">
        <f t="array" ref="C10">_xlfn.XLOOKUP(B10,team_ratings!$B$2:B$31,team_ratings!$N$2:$N$31)</f>
        <v>117.72</v>
      </c>
      <c r="D10" s="19">
        <f t="shared" si="0"/>
        <v>1.0078220644428528</v>
      </c>
    </row>
    <row r="11" spans="1:4" ht="15.75" customHeight="1" x14ac:dyDescent="0.2">
      <c r="A11" s="1" t="str">
        <f ca="1">IFERROR(__xludf.DUMMYFUNCTION("""COMPUTED_VALUE"""),"ORL")</f>
        <v>ORL</v>
      </c>
      <c r="B11" t="s">
        <v>33</v>
      </c>
      <c r="C11" s="19" cm="1">
        <f t="array" ref="C11">_xlfn.XLOOKUP(B11,team_ratings!$B$2:B$31,team_ratings!$N$2:$N$31)</f>
        <v>113.23</v>
      </c>
      <c r="D11" s="19">
        <f t="shared" si="0"/>
        <v>0.9693823679652076</v>
      </c>
    </row>
    <row r="12" spans="1:4" ht="15.75" customHeight="1" x14ac:dyDescent="0.2">
      <c r="A12" s="1" t="str">
        <f ca="1">IFERROR(__xludf.DUMMYFUNCTION("""COMPUTED_VALUE"""),"NYK")</f>
        <v>NYK</v>
      </c>
      <c r="B12" t="s">
        <v>27</v>
      </c>
      <c r="C12" s="19" cm="1">
        <f t="array" ref="C12">_xlfn.XLOOKUP(B12,team_ratings!$B$2:B$31,team_ratings!$N$2:$N$31)</f>
        <v>114.92</v>
      </c>
      <c r="D12" s="19">
        <f t="shared" si="0"/>
        <v>0.98385076151692707</v>
      </c>
    </row>
    <row r="13" spans="1:4" ht="15.75" customHeight="1" x14ac:dyDescent="0.2">
      <c r="A13" s="1" t="str">
        <f ca="1">IFERROR(__xludf.DUMMYFUNCTION("""COMPUTED_VALUE"""),"WAS")</f>
        <v>WAS</v>
      </c>
      <c r="B13" t="s">
        <v>48</v>
      </c>
      <c r="C13" s="19" cm="1">
        <f t="array" ref="C13">_xlfn.XLOOKUP(B13,team_ratings!$B$2:B$31,team_ratings!$N$2:$N$31)</f>
        <v>120.41</v>
      </c>
      <c r="D13" s="19">
        <f t="shared" si="0"/>
        <v>1.0308516376109744</v>
      </c>
    </row>
    <row r="14" spans="1:4" ht="15.75" customHeight="1" x14ac:dyDescent="0.2">
      <c r="A14" s="1" t="str">
        <f ca="1">IFERROR(__xludf.DUMMYFUNCTION("""COMPUTED_VALUE"""),"POR")</f>
        <v>POR</v>
      </c>
      <c r="B14" t="s">
        <v>49</v>
      </c>
      <c r="C14" s="19" cm="1">
        <f t="array" ref="C14">_xlfn.XLOOKUP(B14,team_ratings!$B$2:B$31,team_ratings!$N$2:$N$31)</f>
        <v>118.5</v>
      </c>
      <c r="D14" s="19">
        <f t="shared" si="0"/>
        <v>1.0144997845436465</v>
      </c>
    </row>
    <row r="15" spans="1:4" ht="15.75" customHeight="1" x14ac:dyDescent="0.2">
      <c r="A15" s="1" t="str">
        <f ca="1">IFERROR(__xludf.DUMMYFUNCTION("""COMPUTED_VALUE"""),"CHA")</f>
        <v>CHA</v>
      </c>
      <c r="B15" t="s">
        <v>51</v>
      </c>
      <c r="C15" s="19" cm="1">
        <f t="array" ref="C15">_xlfn.XLOOKUP(B15,team_ratings!$B$2:B$31,team_ratings!$N$2:$N$31)</f>
        <v>121.92</v>
      </c>
      <c r="D15" s="19">
        <f t="shared" si="0"/>
        <v>1.0437790188317415</v>
      </c>
    </row>
    <row r="16" spans="1:4" ht="15.75" customHeight="1" x14ac:dyDescent="0.2">
      <c r="A16" s="1" t="str">
        <f ca="1">IFERROR(__xludf.DUMMYFUNCTION("""COMPUTED_VALUE"""),"PHI")</f>
        <v>PHI</v>
      </c>
      <c r="B16" t="s">
        <v>20</v>
      </c>
      <c r="C16" s="19" cm="1">
        <f t="array" ref="C16">_xlfn.XLOOKUP(B16,team_ratings!$B$2:B$31,team_ratings!$N$2:$N$31)</f>
        <v>116.04</v>
      </c>
      <c r="D16" s="19">
        <f t="shared" si="0"/>
        <v>0.99343928268729742</v>
      </c>
    </row>
    <row r="17" spans="1:4" ht="15.75" customHeight="1" x14ac:dyDescent="0.2">
      <c r="A17" s="1" t="str">
        <f ca="1">IFERROR(__xludf.DUMMYFUNCTION("""COMPUTED_VALUE"""),"BOS")</f>
        <v>BOS</v>
      </c>
      <c r="B17" t="s">
        <v>15</v>
      </c>
      <c r="C17" s="19" cm="1">
        <f t="array" ref="C17">_xlfn.XLOOKUP(B17,team_ratings!$B$2:B$31,team_ratings!$N$2:$N$31)</f>
        <v>112.38</v>
      </c>
      <c r="D17" s="19">
        <f t="shared" si="0"/>
        <v>0.96210536529126578</v>
      </c>
    </row>
    <row r="18" spans="1:4" ht="15.75" customHeight="1" x14ac:dyDescent="0.2">
      <c r="A18" s="1" t="str">
        <f ca="1">IFERROR(__xludf.DUMMYFUNCTION("""COMPUTED_VALUE"""),"SAS")</f>
        <v>SAS</v>
      </c>
      <c r="B18" t="s">
        <v>47</v>
      </c>
      <c r="C18" s="19" cm="1">
        <f t="array" ref="C18">_xlfn.XLOOKUP(B18,team_ratings!$B$2:B$31,team_ratings!$N$2:$N$31)</f>
        <v>118.96</v>
      </c>
      <c r="D18" s="19">
        <f t="shared" si="0"/>
        <v>1.0184379271671915</v>
      </c>
    </row>
    <row r="19" spans="1:4" ht="15.75" customHeight="1" x14ac:dyDescent="0.2">
      <c r="A19" s="1" t="str">
        <f ca="1">IFERROR(__xludf.DUMMYFUNCTION("""COMPUTED_VALUE"""),"SAC")</f>
        <v>SAC</v>
      </c>
      <c r="B19" t="s">
        <v>37</v>
      </c>
      <c r="C19" s="19" cm="1">
        <f t="array" ref="C19">_xlfn.XLOOKUP(B19,team_ratings!$B$2:B$31,team_ratings!$N$2:$N$31)</f>
        <v>117.35</v>
      </c>
      <c r="D19" s="19">
        <f t="shared" si="0"/>
        <v>1.004654427984784</v>
      </c>
    </row>
    <row r="20" spans="1:4" ht="15.75" customHeight="1" x14ac:dyDescent="0.2">
      <c r="A20" s="1" t="str">
        <f ca="1">IFERROR(__xludf.DUMMYFUNCTION("""COMPUTED_VALUE"""),"OKC")</f>
        <v>OKC</v>
      </c>
      <c r="B20" t="s">
        <v>18</v>
      </c>
      <c r="C20" s="19" cm="1">
        <f t="array" ref="C20">_xlfn.XLOOKUP(B20,team_ratings!$B$2:B$31,team_ratings!$N$2:$N$31)</f>
        <v>114.27</v>
      </c>
      <c r="D20" s="19">
        <f t="shared" si="0"/>
        <v>0.97828599476626565</v>
      </c>
    </row>
    <row r="21" spans="1:4" ht="15.75" customHeight="1" x14ac:dyDescent="0.2">
      <c r="A21" s="1" t="str">
        <f ca="1">IFERROR(__xludf.DUMMYFUNCTION("""COMPUTED_VALUE"""),"ATL")</f>
        <v>ATL</v>
      </c>
      <c r="B21" t="s">
        <v>44</v>
      </c>
      <c r="C21" s="19" cm="1">
        <f t="array" ref="C21">_xlfn.XLOOKUP(B21,team_ratings!$B$2:B$31,team_ratings!$N$2:$N$31)</f>
        <v>122.29</v>
      </c>
      <c r="D21" s="19">
        <f t="shared" si="0"/>
        <v>1.0469466552898103</v>
      </c>
    </row>
    <row r="22" spans="1:4" ht="15.75" customHeight="1" x14ac:dyDescent="0.2">
      <c r="A22" s="1" t="str">
        <f ca="1">IFERROR(__xludf.DUMMYFUNCTION("""COMPUTED_VALUE"""),"CHI")</f>
        <v>CHI</v>
      </c>
      <c r="B22" t="s">
        <v>43</v>
      </c>
      <c r="C22" s="19" cm="1">
        <f t="array" ref="C22">_xlfn.XLOOKUP(B22,team_ratings!$B$2:B$31,team_ratings!$N$2:$N$31)</f>
        <v>117.33</v>
      </c>
      <c r="D22" s="19">
        <f t="shared" si="0"/>
        <v>1.0044832043924561</v>
      </c>
    </row>
    <row r="23" spans="1:4" ht="15.75" customHeight="1" x14ac:dyDescent="0.2">
      <c r="A23" s="1" t="str">
        <f ca="1">IFERROR(__xludf.DUMMYFUNCTION("""COMPUTED_VALUE"""),"DET")</f>
        <v>DET</v>
      </c>
      <c r="B23" t="s">
        <v>50</v>
      </c>
      <c r="C23" s="19" cm="1">
        <f t="array" ref="C23">_xlfn.XLOOKUP(B23,team_ratings!$B$2:B$31,team_ratings!$N$2:$N$31)</f>
        <v>121.22</v>
      </c>
      <c r="D23" s="19">
        <f t="shared" si="0"/>
        <v>1.0377861931002601</v>
      </c>
    </row>
    <row r="24" spans="1:4" ht="15.75" customHeight="1" x14ac:dyDescent="0.2">
      <c r="A24" s="1" t="str">
        <f ca="1">IFERROR(__xludf.DUMMYFUNCTION("""COMPUTED_VALUE"""),"LAC")</f>
        <v>LAC</v>
      </c>
      <c r="B24" t="s">
        <v>23</v>
      </c>
      <c r="C24" s="19" cm="1">
        <f t="array" ref="C24">_xlfn.XLOOKUP(B24,team_ratings!$B$2:B$31,team_ratings!$N$2:$N$31)</f>
        <v>116.1</v>
      </c>
      <c r="D24" s="19">
        <f t="shared" si="0"/>
        <v>0.99395295346428147</v>
      </c>
    </row>
    <row r="25" spans="1:4" ht="15.75" customHeight="1" x14ac:dyDescent="0.2">
      <c r="A25" s="1" t="str">
        <f ca="1">IFERROR(__xludf.DUMMYFUNCTION("""COMPUTED_VALUE"""),"DEN")</f>
        <v>DEN</v>
      </c>
      <c r="B25" t="s">
        <v>22</v>
      </c>
      <c r="C25" s="19" cm="1">
        <f t="array" ref="C25">_xlfn.XLOOKUP(B25,team_ratings!$B$2:B$31,team_ratings!$N$2:$N$31)</f>
        <v>115.43</v>
      </c>
      <c r="D25" s="19">
        <f t="shared" si="0"/>
        <v>0.98821696312129215</v>
      </c>
    </row>
    <row r="26" spans="1:4" ht="15.75" customHeight="1" x14ac:dyDescent="0.2">
      <c r="A26" s="1" t="str">
        <f ca="1">IFERROR(__xludf.DUMMYFUNCTION("""COMPUTED_VALUE"""),"BRK")</f>
        <v>BRK</v>
      </c>
      <c r="B26" t="s">
        <v>42</v>
      </c>
      <c r="C26" s="19" cm="1">
        <f t="array" ref="C26">_xlfn.XLOOKUP(B26,team_ratings!$B$2:B$31,team_ratings!$N$2:$N$31)</f>
        <v>118.35</v>
      </c>
      <c r="D26" s="19">
        <f t="shared" si="0"/>
        <v>1.0132156076011862</v>
      </c>
    </row>
    <row r="27" spans="1:4" ht="15.75" customHeight="1" x14ac:dyDescent="0.2">
      <c r="A27" s="1" t="str">
        <f ca="1">IFERROR(__xludf.DUMMYFUNCTION("""COMPUTED_VALUE"""),"HOU")</f>
        <v>HOU</v>
      </c>
      <c r="B27" t="s">
        <v>32</v>
      </c>
      <c r="C27" s="19" cm="1">
        <f t="array" ref="C27">_xlfn.XLOOKUP(B27,team_ratings!$B$2:B$31,team_ratings!$N$2:$N$31)</f>
        <v>113.69</v>
      </c>
      <c r="D27" s="19">
        <f t="shared" si="0"/>
        <v>0.97332051058875246</v>
      </c>
    </row>
    <row r="28" spans="1:4" ht="15.75" customHeight="1" x14ac:dyDescent="0.2">
      <c r="A28" s="1" t="str">
        <f ca="1">IFERROR(__xludf.DUMMYFUNCTION("""COMPUTED_VALUE"""),"DAL")</f>
        <v>DAL</v>
      </c>
      <c r="B28" t="s">
        <v>35</v>
      </c>
      <c r="C28" s="19" cm="1">
        <f t="array" ref="C28">_xlfn.XLOOKUP(B28,team_ratings!$B$2:B$31,team_ratings!$N$2:$N$31)</f>
        <v>118.35</v>
      </c>
      <c r="D28" s="19">
        <f t="shared" si="0"/>
        <v>1.0132156076011862</v>
      </c>
    </row>
    <row r="29" spans="1:4" ht="15.75" customHeight="1" x14ac:dyDescent="0.2">
      <c r="A29" s="1" t="str">
        <f ca="1">IFERROR(__xludf.DUMMYFUNCTION("""COMPUTED_VALUE"""),"IND")</f>
        <v>IND</v>
      </c>
      <c r="B29" t="s">
        <v>30</v>
      </c>
      <c r="C29" s="19" cm="1">
        <f t="array" ref="C29">_xlfn.XLOOKUP(B29,team_ratings!$B$2:B$31,team_ratings!$N$2:$N$31)</f>
        <v>120.51</v>
      </c>
      <c r="D29" s="19">
        <f t="shared" si="0"/>
        <v>1.0317077555726146</v>
      </c>
    </row>
    <row r="30" spans="1:4" ht="15.75" customHeight="1" x14ac:dyDescent="0.2">
      <c r="A30" s="1" t="str">
        <f ca="1">IFERROR(__xludf.DUMMYFUNCTION("""COMPUTED_VALUE"""),"LAL")</f>
        <v>LAL</v>
      </c>
      <c r="B30" t="s">
        <v>40</v>
      </c>
      <c r="C30" s="19" cm="1">
        <f t="array" ref="C30">_xlfn.XLOOKUP(B30,team_ratings!$B$2:B$31,team_ratings!$N$2:$N$31)</f>
        <v>115.96</v>
      </c>
      <c r="D30" s="19">
        <f t="shared" si="0"/>
        <v>0.99275438831798513</v>
      </c>
    </row>
    <row r="31" spans="1:4" ht="15.75" customHeight="1" x14ac:dyDescent="0.2">
      <c r="A31" s="1" t="str">
        <f ca="1">IFERROR(__xludf.DUMMYFUNCTION("""COMPUTED_VALUE"""),"GSW")</f>
        <v>GSW</v>
      </c>
      <c r="B31" t="s">
        <v>38</v>
      </c>
      <c r="C31" s="19" cm="1">
        <f t="array" ref="C31">_xlfn.XLOOKUP(B31,team_ratings!$B$2:B$31,team_ratings!$N$2:$N$31)</f>
        <v>117.45</v>
      </c>
      <c r="D31" s="19">
        <f t="shared" si="0"/>
        <v>1.0055105459464244</v>
      </c>
    </row>
    <row r="32" spans="1:4" ht="15.75" customHeight="1" x14ac:dyDescent="0.2">
      <c r="C32" s="3"/>
      <c r="D32" s="3"/>
    </row>
    <row r="33" spans="2:4" ht="15.75" customHeight="1" x14ac:dyDescent="0.2">
      <c r="B33" s="4" t="s">
        <v>56</v>
      </c>
      <c r="C33" s="3">
        <f>AVERAGE(C2:C31)</f>
        <v>116.80633333333331</v>
      </c>
      <c r="D33" s="3"/>
    </row>
    <row r="34" spans="2:4" ht="15.75" customHeight="1" x14ac:dyDescent="0.2"/>
    <row r="35" spans="2:4" ht="15.75" customHeight="1" x14ac:dyDescent="0.2"/>
    <row r="36" spans="2:4" ht="15.75" customHeight="1" x14ac:dyDescent="0.2"/>
    <row r="37" spans="2:4" ht="15.75" customHeight="1" x14ac:dyDescent="0.2"/>
    <row r="38" spans="2:4" ht="15.75" customHeight="1" x14ac:dyDescent="0.2"/>
    <row r="39" spans="2:4" ht="15.75" customHeight="1" x14ac:dyDescent="0.2"/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0"/>
  <sheetViews>
    <sheetView topLeftCell="A480" zoomScale="93" zoomScaleNormal="93" workbookViewId="0">
      <selection activeCell="H492" sqref="H492"/>
    </sheetView>
  </sheetViews>
  <sheetFormatPr defaultColWidth="12.5703125" defaultRowHeight="15" customHeight="1" x14ac:dyDescent="0.2"/>
  <cols>
    <col min="1" max="1" width="12.5703125" customWidth="1"/>
    <col min="2" max="2" width="23.85546875" bestFit="1" customWidth="1"/>
    <col min="3" max="6" width="12.5703125" customWidth="1"/>
  </cols>
  <sheetData>
    <row r="1" spans="1:30" ht="15.75" customHeight="1" x14ac:dyDescent="0.2">
      <c r="A1" s="21" t="s">
        <v>0</v>
      </c>
      <c r="B1" s="21" t="s">
        <v>57</v>
      </c>
      <c r="C1" s="21" t="s">
        <v>58</v>
      </c>
      <c r="D1" s="21" t="s">
        <v>59</v>
      </c>
      <c r="E1" s="21" t="s">
        <v>60</v>
      </c>
      <c r="F1" s="21" t="s">
        <v>61</v>
      </c>
      <c r="G1" s="21" t="s">
        <v>62</v>
      </c>
      <c r="H1" s="21" t="s">
        <v>63</v>
      </c>
      <c r="I1" s="21" t="s">
        <v>64</v>
      </c>
      <c r="J1" s="21" t="s">
        <v>65</v>
      </c>
      <c r="K1" s="21" t="s">
        <v>66</v>
      </c>
      <c r="L1" s="21" t="s">
        <v>67</v>
      </c>
      <c r="M1" s="21" t="s">
        <v>68</v>
      </c>
      <c r="N1" s="21" t="s">
        <v>69</v>
      </c>
      <c r="O1" s="21" t="s">
        <v>70</v>
      </c>
      <c r="P1" s="21" t="s">
        <v>71</v>
      </c>
      <c r="Q1" s="21" t="s">
        <v>72</v>
      </c>
      <c r="R1" s="21" t="s">
        <v>73</v>
      </c>
      <c r="S1" s="21" t="s">
        <v>74</v>
      </c>
      <c r="T1" s="21" t="s">
        <v>75</v>
      </c>
      <c r="U1" s="21" t="s">
        <v>76</v>
      </c>
      <c r="V1" s="21" t="s">
        <v>77</v>
      </c>
      <c r="W1" s="21" t="s">
        <v>78</v>
      </c>
      <c r="X1" s="21" t="s">
        <v>79</v>
      </c>
      <c r="Y1" s="21" t="s">
        <v>80</v>
      </c>
      <c r="Z1" s="21" t="s">
        <v>81</v>
      </c>
      <c r="AA1" s="21" t="s">
        <v>82</v>
      </c>
      <c r="AB1" s="21" t="s">
        <v>83</v>
      </c>
      <c r="AC1" s="21" t="s">
        <v>84</v>
      </c>
      <c r="AD1" s="21" t="s">
        <v>85</v>
      </c>
    </row>
    <row r="2" spans="1:30" ht="15.75" customHeight="1" x14ac:dyDescent="0.2">
      <c r="A2" s="21">
        <v>1</v>
      </c>
      <c r="B2" s="22" t="s">
        <v>86</v>
      </c>
      <c r="C2" s="22" t="s">
        <v>87</v>
      </c>
      <c r="D2" s="22">
        <v>24</v>
      </c>
      <c r="E2" s="22" t="s">
        <v>114</v>
      </c>
      <c r="F2" s="22">
        <v>46</v>
      </c>
      <c r="G2" s="22">
        <v>7</v>
      </c>
      <c r="H2" s="22">
        <v>20.399999999999999</v>
      </c>
      <c r="I2" s="22">
        <v>3.2</v>
      </c>
      <c r="J2" s="22">
        <v>6.5</v>
      </c>
      <c r="K2" s="22">
        <v>0.49</v>
      </c>
      <c r="L2" s="22">
        <v>0.4</v>
      </c>
      <c r="M2" s="22">
        <v>1.5</v>
      </c>
      <c r="N2" s="22">
        <v>0.26500000000000001</v>
      </c>
      <c r="O2" s="22">
        <v>2.8</v>
      </c>
      <c r="P2" s="22">
        <v>5</v>
      </c>
      <c r="Q2" s="22">
        <v>0.55700000000000005</v>
      </c>
      <c r="R2" s="22">
        <v>0.52</v>
      </c>
      <c r="S2" s="22">
        <v>0.8</v>
      </c>
      <c r="T2" s="22">
        <v>1.2</v>
      </c>
      <c r="U2" s="22">
        <v>0.625</v>
      </c>
      <c r="V2" s="22">
        <v>2.2999999999999998</v>
      </c>
      <c r="W2" s="22">
        <v>3.6</v>
      </c>
      <c r="X2" s="22">
        <v>5.9</v>
      </c>
      <c r="Y2" s="22">
        <v>1.3</v>
      </c>
      <c r="Z2" s="22">
        <v>0.6</v>
      </c>
      <c r="AA2" s="22">
        <v>0.7</v>
      </c>
      <c r="AB2" s="22">
        <v>1</v>
      </c>
      <c r="AC2" s="22">
        <v>1.8</v>
      </c>
      <c r="AD2" s="22">
        <v>7.5</v>
      </c>
    </row>
    <row r="3" spans="1:30" ht="15.75" customHeight="1" x14ac:dyDescent="0.2">
      <c r="A3" s="21">
        <v>2</v>
      </c>
      <c r="B3" s="22" t="s">
        <v>89</v>
      </c>
      <c r="C3" s="22" t="s">
        <v>29</v>
      </c>
      <c r="D3" s="22">
        <v>26</v>
      </c>
      <c r="E3" s="22" t="s">
        <v>90</v>
      </c>
      <c r="F3" s="22">
        <v>43</v>
      </c>
      <c r="G3" s="22">
        <v>43</v>
      </c>
      <c r="H3" s="22">
        <v>34.5</v>
      </c>
      <c r="I3" s="22">
        <v>7.6</v>
      </c>
      <c r="J3" s="22">
        <v>15</v>
      </c>
      <c r="K3" s="22">
        <v>0.505</v>
      </c>
      <c r="L3" s="22">
        <v>0</v>
      </c>
      <c r="M3" s="22">
        <v>0.3</v>
      </c>
      <c r="N3" s="22">
        <v>9.0999999999999998E-2</v>
      </c>
      <c r="O3" s="22">
        <v>7.6</v>
      </c>
      <c r="P3" s="22">
        <v>14.8</v>
      </c>
      <c r="Q3" s="22">
        <v>0.51300000000000001</v>
      </c>
      <c r="R3" s="22">
        <v>0.50600000000000001</v>
      </c>
      <c r="S3" s="22">
        <v>5</v>
      </c>
      <c r="T3" s="22">
        <v>6.4</v>
      </c>
      <c r="U3" s="22">
        <v>0.78</v>
      </c>
      <c r="V3" s="22">
        <v>2.2000000000000002</v>
      </c>
      <c r="W3" s="22">
        <v>8.3000000000000007</v>
      </c>
      <c r="X3" s="22">
        <v>10.6</v>
      </c>
      <c r="Y3" s="22">
        <v>4</v>
      </c>
      <c r="Z3" s="22">
        <v>1</v>
      </c>
      <c r="AA3" s="22">
        <v>1</v>
      </c>
      <c r="AB3" s="22">
        <v>2.4</v>
      </c>
      <c r="AC3" s="22">
        <v>2.5</v>
      </c>
      <c r="AD3" s="22">
        <v>20.3</v>
      </c>
    </row>
    <row r="4" spans="1:30" ht="15.75" customHeight="1" x14ac:dyDescent="0.2">
      <c r="A4" s="21">
        <v>3</v>
      </c>
      <c r="B4" s="22" t="s">
        <v>91</v>
      </c>
      <c r="C4" s="22" t="s">
        <v>92</v>
      </c>
      <c r="D4" s="22">
        <v>23</v>
      </c>
      <c r="E4" s="22" t="s">
        <v>88</v>
      </c>
      <c r="F4" s="22">
        <v>52</v>
      </c>
      <c r="G4" s="22">
        <v>10</v>
      </c>
      <c r="H4" s="22">
        <v>19.7</v>
      </c>
      <c r="I4" s="22">
        <v>2.1</v>
      </c>
      <c r="J4" s="22">
        <v>5</v>
      </c>
      <c r="K4" s="22">
        <v>0.42199999999999999</v>
      </c>
      <c r="L4" s="22">
        <v>0.9</v>
      </c>
      <c r="M4" s="22">
        <v>2.8</v>
      </c>
      <c r="N4" s="22">
        <v>0.32</v>
      </c>
      <c r="O4" s="22">
        <v>1.2</v>
      </c>
      <c r="P4" s="22">
        <v>2.1</v>
      </c>
      <c r="Q4" s="22">
        <v>0.55900000000000005</v>
      </c>
      <c r="R4" s="22">
        <v>0.51400000000000001</v>
      </c>
      <c r="S4" s="22">
        <v>0.3</v>
      </c>
      <c r="T4" s="22">
        <v>0.4</v>
      </c>
      <c r="U4" s="22">
        <v>0.73899999999999999</v>
      </c>
      <c r="V4" s="22">
        <v>0.7</v>
      </c>
      <c r="W4" s="22">
        <v>1.8</v>
      </c>
      <c r="X4" s="22">
        <v>2.5</v>
      </c>
      <c r="Y4" s="22">
        <v>0.9</v>
      </c>
      <c r="Z4" s="22">
        <v>0.5</v>
      </c>
      <c r="AA4" s="22">
        <v>0.6</v>
      </c>
      <c r="AB4" s="22">
        <v>0.7</v>
      </c>
      <c r="AC4" s="22">
        <v>1.3</v>
      </c>
      <c r="AD4" s="22">
        <v>5.4</v>
      </c>
    </row>
    <row r="5" spans="1:30" ht="15.75" customHeight="1" x14ac:dyDescent="0.2">
      <c r="A5" s="21">
        <v>4</v>
      </c>
      <c r="B5" s="22" t="s">
        <v>94</v>
      </c>
      <c r="C5" s="22" t="s">
        <v>84</v>
      </c>
      <c r="D5" s="22">
        <v>23</v>
      </c>
      <c r="E5" s="22" t="s">
        <v>95</v>
      </c>
      <c r="F5" s="22">
        <v>41</v>
      </c>
      <c r="G5" s="22">
        <v>15</v>
      </c>
      <c r="H5" s="22">
        <v>24.6</v>
      </c>
      <c r="I5" s="22">
        <v>4</v>
      </c>
      <c r="J5" s="22">
        <v>9.3000000000000007</v>
      </c>
      <c r="K5" s="22">
        <v>0.433</v>
      </c>
      <c r="L5" s="22">
        <v>1.7</v>
      </c>
      <c r="M5" s="22">
        <v>4.9000000000000004</v>
      </c>
      <c r="N5" s="22">
        <v>0.35</v>
      </c>
      <c r="O5" s="22">
        <v>2.2999999999999998</v>
      </c>
      <c r="P5" s="22">
        <v>4.5</v>
      </c>
      <c r="Q5" s="22">
        <v>0.52500000000000002</v>
      </c>
      <c r="R5" s="22">
        <v>0.52500000000000002</v>
      </c>
      <c r="S5" s="22">
        <v>0.9</v>
      </c>
      <c r="T5" s="22">
        <v>1.4</v>
      </c>
      <c r="U5" s="22">
        <v>0.60299999999999998</v>
      </c>
      <c r="V5" s="22">
        <v>1.2</v>
      </c>
      <c r="W5" s="22">
        <v>4.5</v>
      </c>
      <c r="X5" s="22">
        <v>5.7</v>
      </c>
      <c r="Y5" s="22">
        <v>2</v>
      </c>
      <c r="Z5" s="22">
        <v>0.7</v>
      </c>
      <c r="AA5" s="22">
        <v>0.7</v>
      </c>
      <c r="AB5" s="22">
        <v>1.1000000000000001</v>
      </c>
      <c r="AC5" s="22">
        <v>1.5</v>
      </c>
      <c r="AD5" s="22">
        <v>10.7</v>
      </c>
    </row>
    <row r="6" spans="1:30" ht="15.75" customHeight="1" x14ac:dyDescent="0.2">
      <c r="A6" s="21">
        <v>5</v>
      </c>
      <c r="B6" s="22" t="s">
        <v>96</v>
      </c>
      <c r="C6" s="22" t="s">
        <v>92</v>
      </c>
      <c r="D6" s="22">
        <v>25</v>
      </c>
      <c r="E6" s="22" t="s">
        <v>97</v>
      </c>
      <c r="F6" s="22">
        <v>52</v>
      </c>
      <c r="G6" s="22">
        <v>16</v>
      </c>
      <c r="H6" s="22">
        <v>23</v>
      </c>
      <c r="I6" s="22">
        <v>2.4</v>
      </c>
      <c r="J6" s="22">
        <v>5.8</v>
      </c>
      <c r="K6" s="22">
        <v>0.41699999999999998</v>
      </c>
      <c r="L6" s="22">
        <v>1.4</v>
      </c>
      <c r="M6" s="22">
        <v>3.8</v>
      </c>
      <c r="N6" s="22">
        <v>0.36</v>
      </c>
      <c r="O6" s="22">
        <v>1</v>
      </c>
      <c r="P6" s="22">
        <v>2</v>
      </c>
      <c r="Q6" s="22">
        <v>0.52900000000000003</v>
      </c>
      <c r="R6" s="22">
        <v>0.53600000000000003</v>
      </c>
      <c r="S6" s="22">
        <v>0.5</v>
      </c>
      <c r="T6" s="22">
        <v>0.7</v>
      </c>
      <c r="U6" s="22">
        <v>0.75700000000000001</v>
      </c>
      <c r="V6" s="22">
        <v>0.4</v>
      </c>
      <c r="W6" s="22">
        <v>1.5</v>
      </c>
      <c r="X6" s="22">
        <v>1.9</v>
      </c>
      <c r="Y6" s="22">
        <v>2.5</v>
      </c>
      <c r="Z6" s="22">
        <v>0.9</v>
      </c>
      <c r="AA6" s="22">
        <v>0.5</v>
      </c>
      <c r="AB6" s="22">
        <v>0.9</v>
      </c>
      <c r="AC6" s="22">
        <v>1.9</v>
      </c>
      <c r="AD6" s="22">
        <v>6.8</v>
      </c>
    </row>
    <row r="7" spans="1:30" ht="15.75" customHeight="1" x14ac:dyDescent="0.2">
      <c r="A7" s="21">
        <v>6</v>
      </c>
      <c r="B7" s="22" t="s">
        <v>98</v>
      </c>
      <c r="C7" s="22" t="s">
        <v>92</v>
      </c>
      <c r="D7" s="22">
        <v>28</v>
      </c>
      <c r="E7" s="22" t="s">
        <v>99</v>
      </c>
      <c r="F7" s="22">
        <v>47</v>
      </c>
      <c r="G7" s="22">
        <v>47</v>
      </c>
      <c r="H7" s="22">
        <v>32.9</v>
      </c>
      <c r="I7" s="22">
        <v>4.3</v>
      </c>
      <c r="J7" s="22">
        <v>8.4</v>
      </c>
      <c r="K7" s="22">
        <v>0.51100000000000001</v>
      </c>
      <c r="L7" s="22">
        <v>2.6</v>
      </c>
      <c r="M7" s="22">
        <v>5.2</v>
      </c>
      <c r="N7" s="22">
        <v>0.49</v>
      </c>
      <c r="O7" s="22">
        <v>1.7</v>
      </c>
      <c r="P7" s="22">
        <v>3.2</v>
      </c>
      <c r="Q7" s="22">
        <v>0.54700000000000004</v>
      </c>
      <c r="R7" s="22">
        <v>0.66300000000000003</v>
      </c>
      <c r="S7" s="22">
        <v>1.6</v>
      </c>
      <c r="T7" s="22">
        <v>1.8</v>
      </c>
      <c r="U7" s="22">
        <v>0.88400000000000001</v>
      </c>
      <c r="V7" s="22">
        <v>0.6</v>
      </c>
      <c r="W7" s="22">
        <v>3.4</v>
      </c>
      <c r="X7" s="22">
        <v>4</v>
      </c>
      <c r="Y7" s="22">
        <v>3.1</v>
      </c>
      <c r="Z7" s="22">
        <v>0.9</v>
      </c>
      <c r="AA7" s="22">
        <v>0.6</v>
      </c>
      <c r="AB7" s="22">
        <v>1.3</v>
      </c>
      <c r="AC7" s="22">
        <v>2.1</v>
      </c>
      <c r="AD7" s="22">
        <v>12.8</v>
      </c>
    </row>
    <row r="8" spans="1:30" ht="15.75" customHeight="1" x14ac:dyDescent="0.2">
      <c r="A8" s="21">
        <v>7</v>
      </c>
      <c r="B8" s="22" t="s">
        <v>100</v>
      </c>
      <c r="C8" s="22" t="s">
        <v>29</v>
      </c>
      <c r="D8" s="22">
        <v>25</v>
      </c>
      <c r="E8" s="22" t="s">
        <v>101</v>
      </c>
      <c r="F8" s="22">
        <v>46</v>
      </c>
      <c r="G8" s="22">
        <v>46</v>
      </c>
      <c r="H8" s="22">
        <v>30.5</v>
      </c>
      <c r="I8" s="22">
        <v>6.4</v>
      </c>
      <c r="J8" s="22">
        <v>9.9</v>
      </c>
      <c r="K8" s="22">
        <v>0.64400000000000002</v>
      </c>
      <c r="L8" s="22">
        <v>0</v>
      </c>
      <c r="M8" s="22">
        <v>0.1</v>
      </c>
      <c r="N8" s="22">
        <v>0</v>
      </c>
      <c r="O8" s="22">
        <v>6.4</v>
      </c>
      <c r="P8" s="22">
        <v>9.8000000000000007</v>
      </c>
      <c r="Q8" s="22">
        <v>0.65</v>
      </c>
      <c r="R8" s="22">
        <v>0.64400000000000002</v>
      </c>
      <c r="S8" s="22">
        <v>2.8</v>
      </c>
      <c r="T8" s="22">
        <v>3.7</v>
      </c>
      <c r="U8" s="22">
        <v>0.747</v>
      </c>
      <c r="V8" s="22">
        <v>3.6</v>
      </c>
      <c r="W8" s="22">
        <v>7.1</v>
      </c>
      <c r="X8" s="22">
        <v>10.6</v>
      </c>
      <c r="Y8" s="22">
        <v>2.8</v>
      </c>
      <c r="Z8" s="22">
        <v>0.8</v>
      </c>
      <c r="AA8" s="22">
        <v>1.2</v>
      </c>
      <c r="AB8" s="22">
        <v>1.8</v>
      </c>
      <c r="AC8" s="22">
        <v>2.2999999999999998</v>
      </c>
      <c r="AD8" s="22">
        <v>15.5</v>
      </c>
    </row>
    <row r="9" spans="1:30" ht="15.75" customHeight="1" x14ac:dyDescent="0.2">
      <c r="A9" s="21">
        <v>8</v>
      </c>
      <c r="B9" s="22" t="s">
        <v>102</v>
      </c>
      <c r="C9" s="22" t="s">
        <v>103</v>
      </c>
      <c r="D9" s="22">
        <v>25</v>
      </c>
      <c r="E9" s="22" t="s">
        <v>104</v>
      </c>
      <c r="F9" s="22">
        <v>35</v>
      </c>
      <c r="G9" s="22">
        <v>0</v>
      </c>
      <c r="H9" s="22">
        <v>16.5</v>
      </c>
      <c r="I9" s="22">
        <v>2.5</v>
      </c>
      <c r="J9" s="22">
        <v>5.9</v>
      </c>
      <c r="K9" s="22">
        <v>0.41699999999999998</v>
      </c>
      <c r="L9" s="22">
        <v>1.3</v>
      </c>
      <c r="M9" s="22">
        <v>3.4</v>
      </c>
      <c r="N9" s="22">
        <v>0.36699999999999999</v>
      </c>
      <c r="O9" s="22">
        <v>1.2</v>
      </c>
      <c r="P9" s="22">
        <v>2.5</v>
      </c>
      <c r="Q9" s="22">
        <v>0.48799999999999999</v>
      </c>
      <c r="R9" s="22">
        <v>0.52400000000000002</v>
      </c>
      <c r="S9" s="22">
        <v>0.7</v>
      </c>
      <c r="T9" s="22">
        <v>1</v>
      </c>
      <c r="U9" s="22">
        <v>0.65700000000000003</v>
      </c>
      <c r="V9" s="22">
        <v>0.4</v>
      </c>
      <c r="W9" s="22">
        <v>1.7</v>
      </c>
      <c r="X9" s="22">
        <v>2.1</v>
      </c>
      <c r="Y9" s="22">
        <v>1.8</v>
      </c>
      <c r="Z9" s="22">
        <v>1.1000000000000001</v>
      </c>
      <c r="AA9" s="22">
        <v>0.3</v>
      </c>
      <c r="AB9" s="22">
        <v>0.7</v>
      </c>
      <c r="AC9" s="22">
        <v>1.4</v>
      </c>
      <c r="AD9" s="22">
        <v>6.8</v>
      </c>
    </row>
    <row r="10" spans="1:30" ht="15.75" customHeight="1" x14ac:dyDescent="0.2">
      <c r="A10" s="21">
        <v>9</v>
      </c>
      <c r="B10" s="22" t="s">
        <v>105</v>
      </c>
      <c r="C10" s="22" t="s">
        <v>84</v>
      </c>
      <c r="D10" s="22">
        <v>30</v>
      </c>
      <c r="E10" s="22" t="s">
        <v>97</v>
      </c>
      <c r="F10" s="22">
        <v>52</v>
      </c>
      <c r="G10" s="22">
        <v>2</v>
      </c>
      <c r="H10" s="22">
        <v>21.9</v>
      </c>
      <c r="I10" s="22">
        <v>2.4</v>
      </c>
      <c r="J10" s="22">
        <v>5.0999999999999996</v>
      </c>
      <c r="K10" s="22">
        <v>0.47199999999999998</v>
      </c>
      <c r="L10" s="22">
        <v>0.1</v>
      </c>
      <c r="M10" s="22">
        <v>0.6</v>
      </c>
      <c r="N10" s="22">
        <v>0.19400000000000001</v>
      </c>
      <c r="O10" s="22">
        <v>2.2999999999999998</v>
      </c>
      <c r="P10" s="22">
        <v>4.5</v>
      </c>
      <c r="Q10" s="22">
        <v>0.50900000000000001</v>
      </c>
      <c r="R10" s="22">
        <v>0.48299999999999998</v>
      </c>
      <c r="S10" s="22">
        <v>1.2</v>
      </c>
      <c r="T10" s="22">
        <v>1.8</v>
      </c>
      <c r="U10" s="22">
        <v>0.68100000000000005</v>
      </c>
      <c r="V10" s="22">
        <v>0.8</v>
      </c>
      <c r="W10" s="22">
        <v>2.7</v>
      </c>
      <c r="X10" s="22">
        <v>3.5</v>
      </c>
      <c r="Y10" s="22">
        <v>4</v>
      </c>
      <c r="Z10" s="22">
        <v>0.8</v>
      </c>
      <c r="AA10" s="22">
        <v>0.6</v>
      </c>
      <c r="AB10" s="22">
        <v>1.3</v>
      </c>
      <c r="AC10" s="22">
        <v>1.5</v>
      </c>
      <c r="AD10" s="22">
        <v>6.2</v>
      </c>
    </row>
    <row r="11" spans="1:30" ht="15.75" customHeight="1" x14ac:dyDescent="0.2">
      <c r="A11" s="21">
        <v>10</v>
      </c>
      <c r="B11" s="22" t="s">
        <v>106</v>
      </c>
      <c r="C11" s="22" t="s">
        <v>84</v>
      </c>
      <c r="D11" s="22">
        <v>29</v>
      </c>
      <c r="E11" s="22" t="s">
        <v>107</v>
      </c>
      <c r="F11" s="22">
        <v>51</v>
      </c>
      <c r="G11" s="22">
        <v>51</v>
      </c>
      <c r="H11" s="22">
        <v>35</v>
      </c>
      <c r="I11" s="22">
        <v>11.5</v>
      </c>
      <c r="J11" s="22">
        <v>18.899999999999999</v>
      </c>
      <c r="K11" s="22">
        <v>0.60899999999999999</v>
      </c>
      <c r="L11" s="22">
        <v>0.5</v>
      </c>
      <c r="M11" s="22">
        <v>1.8</v>
      </c>
      <c r="N11" s="22">
        <v>0.25</v>
      </c>
      <c r="O11" s="22">
        <v>11</v>
      </c>
      <c r="P11" s="22">
        <v>17.100000000000001</v>
      </c>
      <c r="Q11" s="22">
        <v>0.64600000000000002</v>
      </c>
      <c r="R11" s="22">
        <v>0.62</v>
      </c>
      <c r="S11" s="22">
        <v>7.3</v>
      </c>
      <c r="T11" s="22">
        <v>11.1</v>
      </c>
      <c r="U11" s="22">
        <v>0.65700000000000003</v>
      </c>
      <c r="V11" s="22">
        <v>2.5</v>
      </c>
      <c r="W11" s="22">
        <v>8.6999999999999993</v>
      </c>
      <c r="X11" s="22">
        <v>11.2</v>
      </c>
      <c r="Y11" s="22">
        <v>6.3</v>
      </c>
      <c r="Z11" s="22">
        <v>1.4</v>
      </c>
      <c r="AA11" s="22">
        <v>1.1000000000000001</v>
      </c>
      <c r="AB11" s="22">
        <v>3.5</v>
      </c>
      <c r="AC11" s="22">
        <v>3.1</v>
      </c>
      <c r="AD11" s="22">
        <v>30.7</v>
      </c>
    </row>
    <row r="12" spans="1:30" ht="15.75" customHeight="1" x14ac:dyDescent="0.2">
      <c r="A12" s="21">
        <v>11</v>
      </c>
      <c r="B12" s="22" t="s">
        <v>108</v>
      </c>
      <c r="C12" s="22" t="s">
        <v>84</v>
      </c>
      <c r="D12" s="22">
        <v>31</v>
      </c>
      <c r="E12" s="22" t="s">
        <v>107</v>
      </c>
      <c r="F12" s="22">
        <v>21</v>
      </c>
      <c r="G12" s="22">
        <v>0</v>
      </c>
      <c r="H12" s="22">
        <v>4.5</v>
      </c>
      <c r="I12" s="22">
        <v>0.5</v>
      </c>
      <c r="J12" s="22">
        <v>0.9</v>
      </c>
      <c r="K12" s="22">
        <v>0.52600000000000002</v>
      </c>
      <c r="L12" s="22">
        <v>0</v>
      </c>
      <c r="M12" s="22">
        <v>0</v>
      </c>
      <c r="N12" s="22">
        <v>0</v>
      </c>
      <c r="O12" s="22">
        <v>0.5</v>
      </c>
      <c r="P12" s="22">
        <v>0.9</v>
      </c>
      <c r="Q12" s="22">
        <v>0.55600000000000005</v>
      </c>
      <c r="R12" s="22">
        <v>0.52600000000000002</v>
      </c>
      <c r="S12" s="22">
        <v>0</v>
      </c>
      <c r="T12" s="22">
        <v>0</v>
      </c>
      <c r="U12" s="20"/>
      <c r="V12" s="22">
        <v>0.2</v>
      </c>
      <c r="W12" s="22">
        <v>0.2</v>
      </c>
      <c r="X12" s="22">
        <v>0.4</v>
      </c>
      <c r="Y12" s="22">
        <v>0.5</v>
      </c>
      <c r="Z12" s="22">
        <v>0.1</v>
      </c>
      <c r="AA12" s="22">
        <v>0.2</v>
      </c>
      <c r="AB12" s="22">
        <v>0.4</v>
      </c>
      <c r="AC12" s="22">
        <v>0.8</v>
      </c>
      <c r="AD12" s="22">
        <v>1</v>
      </c>
    </row>
    <row r="13" spans="1:30" ht="15.75" customHeight="1" x14ac:dyDescent="0.2">
      <c r="A13" s="21">
        <v>12</v>
      </c>
      <c r="B13" s="22" t="s">
        <v>109</v>
      </c>
      <c r="C13" s="22" t="s">
        <v>103</v>
      </c>
      <c r="D13" s="22">
        <v>23</v>
      </c>
      <c r="E13" s="22" t="s">
        <v>110</v>
      </c>
      <c r="F13" s="22">
        <v>52</v>
      </c>
      <c r="G13" s="22">
        <v>0</v>
      </c>
      <c r="H13" s="22">
        <v>23.1</v>
      </c>
      <c r="I13" s="22">
        <v>4.0999999999999996</v>
      </c>
      <c r="J13" s="22">
        <v>9.4</v>
      </c>
      <c r="K13" s="22">
        <v>0.432</v>
      </c>
      <c r="L13" s="22">
        <v>1.1000000000000001</v>
      </c>
      <c r="M13" s="22">
        <v>3.3</v>
      </c>
      <c r="N13" s="22">
        <v>0.32600000000000001</v>
      </c>
      <c r="O13" s="22">
        <v>3</v>
      </c>
      <c r="P13" s="22">
        <v>6.1</v>
      </c>
      <c r="Q13" s="22">
        <v>0.48899999999999999</v>
      </c>
      <c r="R13" s="22">
        <v>0.48899999999999999</v>
      </c>
      <c r="S13" s="22">
        <v>2.8</v>
      </c>
      <c r="T13" s="22">
        <v>3.3</v>
      </c>
      <c r="U13" s="22">
        <v>0.83799999999999997</v>
      </c>
      <c r="V13" s="22">
        <v>0.9</v>
      </c>
      <c r="W13" s="22">
        <v>3.2</v>
      </c>
      <c r="X13" s="22">
        <v>4.0999999999999996</v>
      </c>
      <c r="Y13" s="22">
        <v>3.1</v>
      </c>
      <c r="Z13" s="22">
        <v>0.8</v>
      </c>
      <c r="AA13" s="22">
        <v>0.4</v>
      </c>
      <c r="AB13" s="22">
        <v>1.8</v>
      </c>
      <c r="AC13" s="22">
        <v>2.5</v>
      </c>
      <c r="AD13" s="22">
        <v>12</v>
      </c>
    </row>
    <row r="14" spans="1:30" ht="15.75" customHeight="1" x14ac:dyDescent="0.2">
      <c r="A14" s="21">
        <v>13</v>
      </c>
      <c r="B14" s="22" t="s">
        <v>111</v>
      </c>
      <c r="C14" s="22" t="s">
        <v>112</v>
      </c>
      <c r="D14" s="22">
        <v>26</v>
      </c>
      <c r="E14" s="22" t="s">
        <v>88</v>
      </c>
      <c r="F14" s="22">
        <v>41</v>
      </c>
      <c r="G14" s="22">
        <v>41</v>
      </c>
      <c r="H14" s="22">
        <v>0</v>
      </c>
      <c r="I14" s="22">
        <v>5.8</v>
      </c>
      <c r="J14" s="22">
        <v>11.7</v>
      </c>
      <c r="K14" s="22">
        <v>0.498</v>
      </c>
      <c r="L14" s="22">
        <v>2.1</v>
      </c>
      <c r="M14" s="22">
        <v>5.5</v>
      </c>
      <c r="N14" s="22">
        <v>0.379</v>
      </c>
      <c r="O14" s="22">
        <v>3.7</v>
      </c>
      <c r="P14" s="22">
        <v>6.1</v>
      </c>
      <c r="Q14" s="22">
        <v>0.60599999999999998</v>
      </c>
      <c r="R14" s="22">
        <v>0.58799999999999997</v>
      </c>
      <c r="S14" s="22">
        <v>1.6</v>
      </c>
      <c r="T14" s="22">
        <v>2</v>
      </c>
      <c r="U14" s="22">
        <v>0.77400000000000002</v>
      </c>
      <c r="V14" s="22">
        <v>1</v>
      </c>
      <c r="W14" s="22">
        <v>3.2</v>
      </c>
      <c r="X14" s="22">
        <v>4.2</v>
      </c>
      <c r="Y14" s="22">
        <v>2.2999999999999998</v>
      </c>
      <c r="Z14" s="22">
        <v>1.3</v>
      </c>
      <c r="AA14" s="22">
        <v>0.7</v>
      </c>
      <c r="AB14" s="22">
        <v>1.5</v>
      </c>
      <c r="AC14" s="22">
        <v>2.2999999999999998</v>
      </c>
      <c r="AD14" s="22">
        <v>15.3</v>
      </c>
    </row>
    <row r="15" spans="1:30" ht="15.75" customHeight="1" x14ac:dyDescent="0.2">
      <c r="A15" s="21">
        <v>14</v>
      </c>
      <c r="B15" s="22" t="s">
        <v>113</v>
      </c>
      <c r="C15" s="22" t="s">
        <v>103</v>
      </c>
      <c r="D15" s="22">
        <v>29</v>
      </c>
      <c r="E15" s="22" t="s">
        <v>114</v>
      </c>
      <c r="F15" s="22">
        <v>20</v>
      </c>
      <c r="G15" s="22">
        <v>0</v>
      </c>
      <c r="H15" s="22">
        <v>2.2999999999999998</v>
      </c>
      <c r="I15" s="22">
        <v>0</v>
      </c>
      <c r="J15" s="22">
        <v>0.3</v>
      </c>
      <c r="K15" s="22">
        <v>0</v>
      </c>
      <c r="L15" s="22">
        <v>0</v>
      </c>
      <c r="M15" s="22">
        <v>0.3</v>
      </c>
      <c r="N15" s="22">
        <v>0</v>
      </c>
      <c r="O15" s="22">
        <v>0</v>
      </c>
      <c r="P15" s="22">
        <v>0</v>
      </c>
      <c r="Q15" s="20"/>
      <c r="R15" s="22">
        <v>0</v>
      </c>
      <c r="S15" s="22">
        <v>0</v>
      </c>
      <c r="T15" s="22">
        <v>0</v>
      </c>
      <c r="U15" s="20"/>
      <c r="V15" s="22">
        <v>0</v>
      </c>
      <c r="W15" s="22">
        <v>0.4</v>
      </c>
      <c r="X15" s="22">
        <v>0.4</v>
      </c>
      <c r="Y15" s="22">
        <v>0.2</v>
      </c>
      <c r="Z15" s="22">
        <v>0.1</v>
      </c>
      <c r="AA15" s="22">
        <v>0</v>
      </c>
      <c r="AB15" s="22">
        <v>0.1</v>
      </c>
      <c r="AC15" s="22">
        <v>0.3</v>
      </c>
      <c r="AD15" s="22">
        <v>0</v>
      </c>
    </row>
    <row r="16" spans="1:30" ht="15.75" customHeight="1" x14ac:dyDescent="0.2">
      <c r="A16" s="21">
        <v>15</v>
      </c>
      <c r="B16" s="22" t="s">
        <v>115</v>
      </c>
      <c r="C16" s="22" t="s">
        <v>112</v>
      </c>
      <c r="D16" s="22">
        <v>23</v>
      </c>
      <c r="E16" s="22" t="s">
        <v>116</v>
      </c>
      <c r="F16" s="22">
        <v>52</v>
      </c>
      <c r="G16" s="22">
        <v>52</v>
      </c>
      <c r="H16" s="22">
        <v>27.8</v>
      </c>
      <c r="I16" s="22">
        <v>4.8</v>
      </c>
      <c r="J16" s="22">
        <v>9.4</v>
      </c>
      <c r="K16" s="22">
        <v>0.51500000000000001</v>
      </c>
      <c r="L16" s="22">
        <v>1.1000000000000001</v>
      </c>
      <c r="M16" s="22">
        <v>2.7</v>
      </c>
      <c r="N16" s="22">
        <v>0.39300000000000002</v>
      </c>
      <c r="O16" s="22">
        <v>3.8</v>
      </c>
      <c r="P16" s="22">
        <v>6.7</v>
      </c>
      <c r="Q16" s="22">
        <v>0.56499999999999995</v>
      </c>
      <c r="R16" s="22">
        <v>0.57199999999999995</v>
      </c>
      <c r="S16" s="22">
        <v>2.2999999999999998</v>
      </c>
      <c r="T16" s="22">
        <v>3</v>
      </c>
      <c r="U16" s="22">
        <v>0.747</v>
      </c>
      <c r="V16" s="22">
        <v>1</v>
      </c>
      <c r="W16" s="22">
        <v>5.4</v>
      </c>
      <c r="X16" s="22">
        <v>6.4</v>
      </c>
      <c r="Y16" s="22">
        <v>3.8</v>
      </c>
      <c r="Z16" s="22">
        <v>0.8</v>
      </c>
      <c r="AA16" s="22">
        <v>0.4</v>
      </c>
      <c r="AB16" s="22">
        <v>1.9</v>
      </c>
      <c r="AC16" s="22">
        <v>2.5</v>
      </c>
      <c r="AD16" s="22">
        <v>13</v>
      </c>
    </row>
    <row r="17" spans="1:30" ht="15.75" customHeight="1" x14ac:dyDescent="0.2">
      <c r="A17" s="21">
        <v>16</v>
      </c>
      <c r="B17" s="22" t="s">
        <v>117</v>
      </c>
      <c r="C17" s="22" t="s">
        <v>29</v>
      </c>
      <c r="D17" s="22">
        <v>25</v>
      </c>
      <c r="E17" s="22" t="s">
        <v>118</v>
      </c>
      <c r="F17" s="22">
        <v>35</v>
      </c>
      <c r="G17" s="22">
        <v>35</v>
      </c>
      <c r="H17" s="22">
        <v>32</v>
      </c>
      <c r="I17" s="22">
        <v>6.4</v>
      </c>
      <c r="J17" s="22">
        <v>11.6</v>
      </c>
      <c r="K17" s="22">
        <v>0.55400000000000005</v>
      </c>
      <c r="L17" s="22">
        <v>0</v>
      </c>
      <c r="M17" s="22">
        <v>0</v>
      </c>
      <c r="N17" s="22">
        <v>0</v>
      </c>
      <c r="O17" s="22">
        <v>6.4</v>
      </c>
      <c r="P17" s="22">
        <v>11.6</v>
      </c>
      <c r="Q17" s="22">
        <v>0.55400000000000005</v>
      </c>
      <c r="R17" s="22">
        <v>0.55400000000000005</v>
      </c>
      <c r="S17" s="22">
        <v>1.1000000000000001</v>
      </c>
      <c r="T17" s="22">
        <v>1.3</v>
      </c>
      <c r="U17" s="22">
        <v>0.80900000000000005</v>
      </c>
      <c r="V17" s="22">
        <v>3.1</v>
      </c>
      <c r="W17" s="22">
        <v>7.3</v>
      </c>
      <c r="X17" s="22">
        <v>10.4</v>
      </c>
      <c r="Y17" s="22">
        <v>1.7</v>
      </c>
      <c r="Z17" s="22">
        <v>1</v>
      </c>
      <c r="AA17" s="22">
        <v>0.8</v>
      </c>
      <c r="AB17" s="22">
        <v>1.8</v>
      </c>
      <c r="AC17" s="22">
        <v>2.2000000000000002</v>
      </c>
      <c r="AD17" s="22">
        <v>13.9</v>
      </c>
    </row>
    <row r="18" spans="1:30" ht="15.75" customHeight="1" x14ac:dyDescent="0.2">
      <c r="A18" s="21">
        <v>17</v>
      </c>
      <c r="B18" s="22" t="s">
        <v>119</v>
      </c>
      <c r="C18" s="22" t="s">
        <v>29</v>
      </c>
      <c r="D18" s="22">
        <v>24</v>
      </c>
      <c r="E18" s="22" t="s">
        <v>99</v>
      </c>
      <c r="F18" s="22">
        <v>13</v>
      </c>
      <c r="G18" s="22">
        <v>0</v>
      </c>
      <c r="H18" s="22">
        <v>7.9</v>
      </c>
      <c r="I18" s="22">
        <v>1.2</v>
      </c>
      <c r="J18" s="22">
        <v>1.7</v>
      </c>
      <c r="K18" s="22">
        <v>0.72699999999999998</v>
      </c>
      <c r="L18" s="22">
        <v>0</v>
      </c>
      <c r="M18" s="22">
        <v>0</v>
      </c>
      <c r="N18" s="22">
        <v>0</v>
      </c>
      <c r="O18" s="22">
        <v>1.2</v>
      </c>
      <c r="P18" s="22">
        <v>1.7</v>
      </c>
      <c r="Q18" s="22">
        <v>0.72699999999999998</v>
      </c>
      <c r="R18" s="22">
        <v>0.72699999999999998</v>
      </c>
      <c r="S18" s="22">
        <v>0.2</v>
      </c>
      <c r="T18" s="22">
        <v>0.8</v>
      </c>
      <c r="U18" s="22">
        <v>0.27300000000000002</v>
      </c>
      <c r="V18" s="22">
        <v>0.8</v>
      </c>
      <c r="W18" s="22">
        <v>1.5</v>
      </c>
      <c r="X18" s="22">
        <v>2.4</v>
      </c>
      <c r="Y18" s="22">
        <v>0.2</v>
      </c>
      <c r="Z18" s="22">
        <v>0</v>
      </c>
      <c r="AA18" s="22">
        <v>0.5</v>
      </c>
      <c r="AB18" s="22">
        <v>0.3</v>
      </c>
      <c r="AC18" s="22">
        <v>1.3</v>
      </c>
      <c r="AD18" s="22">
        <v>2.7</v>
      </c>
    </row>
    <row r="19" spans="1:30" ht="15.75" customHeight="1" x14ac:dyDescent="0.2">
      <c r="A19" s="21">
        <v>18</v>
      </c>
      <c r="B19" s="22" t="s">
        <v>120</v>
      </c>
      <c r="C19" s="22" t="s">
        <v>29</v>
      </c>
      <c r="D19" s="22">
        <v>21</v>
      </c>
      <c r="E19" s="22" t="s">
        <v>118</v>
      </c>
      <c r="F19" s="22">
        <v>15</v>
      </c>
      <c r="G19" s="22">
        <v>1</v>
      </c>
      <c r="H19" s="22">
        <v>12.3</v>
      </c>
      <c r="I19" s="22">
        <v>0.7</v>
      </c>
      <c r="J19" s="22">
        <v>1.1000000000000001</v>
      </c>
      <c r="K19" s="22">
        <v>0.64700000000000002</v>
      </c>
      <c r="L19" s="22">
        <v>0</v>
      </c>
      <c r="M19" s="22">
        <v>0</v>
      </c>
      <c r="N19" s="22">
        <v>0</v>
      </c>
      <c r="O19" s="22">
        <v>0.7</v>
      </c>
      <c r="P19" s="22">
        <v>1.1000000000000001</v>
      </c>
      <c r="Q19" s="22">
        <v>0.64700000000000002</v>
      </c>
      <c r="R19" s="22">
        <v>0.64700000000000002</v>
      </c>
      <c r="S19" s="22">
        <v>0.2</v>
      </c>
      <c r="T19" s="22">
        <v>0.4</v>
      </c>
      <c r="U19" s="22">
        <v>0.5</v>
      </c>
      <c r="V19" s="22">
        <v>1.2</v>
      </c>
      <c r="W19" s="22">
        <v>1.8</v>
      </c>
      <c r="X19" s="22">
        <v>3</v>
      </c>
      <c r="Y19" s="22">
        <v>0.7</v>
      </c>
      <c r="Z19" s="22">
        <v>0.1</v>
      </c>
      <c r="AA19" s="22">
        <v>1.3</v>
      </c>
      <c r="AB19" s="22">
        <v>0.9</v>
      </c>
      <c r="AC19" s="22">
        <v>2.5</v>
      </c>
      <c r="AD19" s="22">
        <v>1.7</v>
      </c>
    </row>
    <row r="20" spans="1:30" ht="15.75" customHeight="1" x14ac:dyDescent="0.2">
      <c r="A20" s="21">
        <v>19</v>
      </c>
      <c r="B20" s="22" t="s">
        <v>121</v>
      </c>
      <c r="C20" s="22" t="s">
        <v>29</v>
      </c>
      <c r="D20" s="22">
        <v>24</v>
      </c>
      <c r="E20" s="22" t="s">
        <v>116</v>
      </c>
      <c r="F20" s="22">
        <v>35</v>
      </c>
      <c r="G20" s="22">
        <v>13</v>
      </c>
      <c r="H20" s="22">
        <v>19.600000000000001</v>
      </c>
      <c r="I20" s="22">
        <v>4.4000000000000004</v>
      </c>
      <c r="J20" s="22">
        <v>7.6</v>
      </c>
      <c r="K20" s="22">
        <v>0.58499999999999996</v>
      </c>
      <c r="L20" s="22">
        <v>0.1</v>
      </c>
      <c r="M20" s="22">
        <v>0.3</v>
      </c>
      <c r="N20" s="22">
        <v>0.2</v>
      </c>
      <c r="O20" s="22">
        <v>4.4000000000000004</v>
      </c>
      <c r="P20" s="22">
        <v>7.3</v>
      </c>
      <c r="Q20" s="22">
        <v>0.6</v>
      </c>
      <c r="R20" s="22">
        <v>0.58899999999999997</v>
      </c>
      <c r="S20" s="22">
        <v>2.2999999999999998</v>
      </c>
      <c r="T20" s="22">
        <v>3</v>
      </c>
      <c r="U20" s="22">
        <v>0.752</v>
      </c>
      <c r="V20" s="22">
        <v>2.2999999999999998</v>
      </c>
      <c r="W20" s="22">
        <v>3.1</v>
      </c>
      <c r="X20" s="22">
        <v>5.3</v>
      </c>
      <c r="Y20" s="22">
        <v>1.1000000000000001</v>
      </c>
      <c r="Z20" s="22">
        <v>0.3</v>
      </c>
      <c r="AA20" s="22">
        <v>0.5</v>
      </c>
      <c r="AB20" s="22">
        <v>1.3</v>
      </c>
      <c r="AC20" s="22">
        <v>1.9</v>
      </c>
      <c r="AD20" s="22">
        <v>11.2</v>
      </c>
    </row>
    <row r="21" spans="1:30" ht="15.75" customHeight="1" x14ac:dyDescent="0.2">
      <c r="A21" s="21">
        <v>20</v>
      </c>
      <c r="B21" s="22" t="s">
        <v>122</v>
      </c>
      <c r="C21" s="22" t="s">
        <v>103</v>
      </c>
      <c r="D21" s="22">
        <v>19</v>
      </c>
      <c r="E21" s="22" t="s">
        <v>123</v>
      </c>
      <c r="F21" s="22">
        <v>3</v>
      </c>
      <c r="G21" s="22">
        <v>0</v>
      </c>
      <c r="H21" s="22">
        <v>5</v>
      </c>
      <c r="I21" s="22">
        <v>0.7</v>
      </c>
      <c r="J21" s="22">
        <v>2.2999999999999998</v>
      </c>
      <c r="K21" s="22">
        <v>0.28599999999999998</v>
      </c>
      <c r="L21" s="22">
        <v>0</v>
      </c>
      <c r="M21" s="22">
        <v>1</v>
      </c>
      <c r="N21" s="22">
        <v>0</v>
      </c>
      <c r="O21" s="22">
        <v>0.7</v>
      </c>
      <c r="P21" s="22">
        <v>1.3</v>
      </c>
      <c r="Q21" s="22">
        <v>0.5</v>
      </c>
      <c r="R21" s="22">
        <v>0.28599999999999998</v>
      </c>
      <c r="S21" s="22">
        <v>0.3</v>
      </c>
      <c r="T21" s="22">
        <v>0.7</v>
      </c>
      <c r="U21" s="22">
        <v>0.5</v>
      </c>
      <c r="V21" s="22">
        <v>0.7</v>
      </c>
      <c r="W21" s="22">
        <v>0</v>
      </c>
      <c r="X21" s="22">
        <v>0.7</v>
      </c>
      <c r="Y21" s="22">
        <v>0.3</v>
      </c>
      <c r="Z21" s="22">
        <v>0</v>
      </c>
      <c r="AA21" s="22">
        <v>0</v>
      </c>
      <c r="AB21" s="22">
        <v>0.3</v>
      </c>
      <c r="AC21" s="22">
        <v>0</v>
      </c>
      <c r="AD21" s="22">
        <v>1.7</v>
      </c>
    </row>
    <row r="22" spans="1:30" ht="15.75" customHeight="1" x14ac:dyDescent="0.2">
      <c r="A22" s="21">
        <v>21</v>
      </c>
      <c r="B22" s="22" t="s">
        <v>124</v>
      </c>
      <c r="C22" s="22" t="s">
        <v>112</v>
      </c>
      <c r="D22" s="22">
        <v>21</v>
      </c>
      <c r="E22" s="22" t="s">
        <v>116</v>
      </c>
      <c r="F22" s="22">
        <v>17</v>
      </c>
      <c r="G22" s="22">
        <v>0</v>
      </c>
      <c r="H22" s="22">
        <v>7.2</v>
      </c>
      <c r="I22" s="22">
        <v>0.9</v>
      </c>
      <c r="J22" s="22">
        <v>2.4</v>
      </c>
      <c r="K22" s="22">
        <v>0.39</v>
      </c>
      <c r="L22" s="22">
        <v>0.6</v>
      </c>
      <c r="M22" s="22">
        <v>1.3</v>
      </c>
      <c r="N22" s="22">
        <v>0.45500000000000002</v>
      </c>
      <c r="O22" s="22">
        <v>0.4</v>
      </c>
      <c r="P22" s="22">
        <v>1.1000000000000001</v>
      </c>
      <c r="Q22" s="22">
        <v>0.316</v>
      </c>
      <c r="R22" s="22">
        <v>0.51200000000000001</v>
      </c>
      <c r="S22" s="22">
        <v>0.5</v>
      </c>
      <c r="T22" s="22">
        <v>0.7</v>
      </c>
      <c r="U22" s="22">
        <v>0.66700000000000004</v>
      </c>
      <c r="V22" s="22">
        <v>0.4</v>
      </c>
      <c r="W22" s="22">
        <v>1.7</v>
      </c>
      <c r="X22" s="22">
        <v>2.1</v>
      </c>
      <c r="Y22" s="22">
        <v>0.4</v>
      </c>
      <c r="Z22" s="22">
        <v>0.1</v>
      </c>
      <c r="AA22" s="22">
        <v>0.2</v>
      </c>
      <c r="AB22" s="22">
        <v>0.4</v>
      </c>
      <c r="AC22" s="22">
        <v>1.2</v>
      </c>
      <c r="AD22" s="22">
        <v>2.9</v>
      </c>
    </row>
    <row r="23" spans="1:30" ht="15.75" customHeight="1" x14ac:dyDescent="0.2">
      <c r="A23" s="21">
        <v>22</v>
      </c>
      <c r="B23" s="22" t="s">
        <v>125</v>
      </c>
      <c r="C23" s="22" t="s">
        <v>103</v>
      </c>
      <c r="D23" s="22">
        <v>22</v>
      </c>
      <c r="E23" s="22" t="s">
        <v>123</v>
      </c>
      <c r="F23" s="22">
        <v>22</v>
      </c>
      <c r="G23" s="22">
        <v>22</v>
      </c>
      <c r="H23" s="22">
        <v>32.299999999999997</v>
      </c>
      <c r="I23" s="22">
        <v>8.3000000000000007</v>
      </c>
      <c r="J23" s="22">
        <v>19.2</v>
      </c>
      <c r="K23" s="22">
        <v>0.433</v>
      </c>
      <c r="L23" s="22">
        <v>3.2</v>
      </c>
      <c r="M23" s="22">
        <v>9</v>
      </c>
      <c r="N23" s="22">
        <v>0.35499999999999998</v>
      </c>
      <c r="O23" s="22">
        <v>5.0999999999999996</v>
      </c>
      <c r="P23" s="22">
        <v>10.3</v>
      </c>
      <c r="Q23" s="22">
        <v>0.5</v>
      </c>
      <c r="R23" s="22">
        <v>0.51500000000000001</v>
      </c>
      <c r="S23" s="22">
        <v>4.0999999999999996</v>
      </c>
      <c r="T23" s="22">
        <v>4.7</v>
      </c>
      <c r="U23" s="22">
        <v>0.86499999999999999</v>
      </c>
      <c r="V23" s="22">
        <v>1.3</v>
      </c>
      <c r="W23" s="22">
        <v>3.8</v>
      </c>
      <c r="X23" s="22">
        <v>5.0999999999999996</v>
      </c>
      <c r="Y23" s="22">
        <v>8</v>
      </c>
      <c r="Z23" s="22">
        <v>1.8</v>
      </c>
      <c r="AA23" s="22">
        <v>0.2</v>
      </c>
      <c r="AB23" s="22">
        <v>3.8</v>
      </c>
      <c r="AC23" s="22">
        <v>3.6</v>
      </c>
      <c r="AD23" s="22">
        <v>23.9</v>
      </c>
    </row>
    <row r="24" spans="1:30" ht="15.75" customHeight="1" x14ac:dyDescent="0.2">
      <c r="A24" s="21">
        <v>23</v>
      </c>
      <c r="B24" s="22" t="s">
        <v>126</v>
      </c>
      <c r="C24" s="22" t="s">
        <v>29</v>
      </c>
      <c r="D24" s="22">
        <v>25</v>
      </c>
      <c r="E24" s="22" t="s">
        <v>127</v>
      </c>
      <c r="F24" s="22">
        <v>30</v>
      </c>
      <c r="G24" s="22">
        <v>0</v>
      </c>
      <c r="H24" s="22">
        <v>10.3</v>
      </c>
      <c r="I24" s="22">
        <v>1.6</v>
      </c>
      <c r="J24" s="22">
        <v>3.2</v>
      </c>
      <c r="K24" s="22">
        <v>0.5</v>
      </c>
      <c r="L24" s="22">
        <v>0.4</v>
      </c>
      <c r="M24" s="22">
        <v>0.8</v>
      </c>
      <c r="N24" s="22">
        <v>0.44</v>
      </c>
      <c r="O24" s="22">
        <v>1.2</v>
      </c>
      <c r="P24" s="22">
        <v>2.4</v>
      </c>
      <c r="Q24" s="22">
        <v>0.52100000000000002</v>
      </c>
      <c r="R24" s="22">
        <v>0.55700000000000005</v>
      </c>
      <c r="S24" s="22">
        <v>0.5</v>
      </c>
      <c r="T24" s="22">
        <v>0.8</v>
      </c>
      <c r="U24" s="22">
        <v>0.64</v>
      </c>
      <c r="V24" s="22">
        <v>1.4</v>
      </c>
      <c r="W24" s="22">
        <v>2.2000000000000002</v>
      </c>
      <c r="X24" s="22">
        <v>3.6</v>
      </c>
      <c r="Y24" s="22">
        <v>0.6</v>
      </c>
      <c r="Z24" s="22">
        <v>0.4</v>
      </c>
      <c r="AA24" s="22">
        <v>1</v>
      </c>
      <c r="AB24" s="22">
        <v>0.7</v>
      </c>
      <c r="AC24" s="22">
        <v>1.5</v>
      </c>
      <c r="AD24" s="22">
        <v>4.0999999999999996</v>
      </c>
    </row>
    <row r="25" spans="1:30" ht="15.75" customHeight="1" x14ac:dyDescent="0.2">
      <c r="A25" s="21">
        <v>24</v>
      </c>
      <c r="B25" s="22" t="s">
        <v>128</v>
      </c>
      <c r="C25" s="22" t="s">
        <v>84</v>
      </c>
      <c r="D25" s="22">
        <v>21</v>
      </c>
      <c r="E25" s="22" t="s">
        <v>110</v>
      </c>
      <c r="F25" s="22">
        <v>53</v>
      </c>
      <c r="G25" s="22">
        <v>53</v>
      </c>
      <c r="H25" s="22">
        <v>35</v>
      </c>
      <c r="I25" s="22">
        <v>8.1</v>
      </c>
      <c r="J25" s="22">
        <v>17.8</v>
      </c>
      <c r="K25" s="22">
        <v>0.45300000000000001</v>
      </c>
      <c r="L25" s="22">
        <v>1.5</v>
      </c>
      <c r="M25" s="22">
        <v>4.2</v>
      </c>
      <c r="N25" s="22">
        <v>0.35899999999999999</v>
      </c>
      <c r="O25" s="22">
        <v>6.6</v>
      </c>
      <c r="P25" s="22">
        <v>13.6</v>
      </c>
      <c r="Q25" s="22">
        <v>0.48199999999999998</v>
      </c>
      <c r="R25" s="22">
        <v>0.495</v>
      </c>
      <c r="S25" s="22">
        <v>5.2</v>
      </c>
      <c r="T25" s="22">
        <v>7.4</v>
      </c>
      <c r="U25" s="22">
        <v>0.7</v>
      </c>
      <c r="V25" s="22">
        <v>1.2</v>
      </c>
      <c r="W25" s="22">
        <v>5.7</v>
      </c>
      <c r="X25" s="22">
        <v>6.9</v>
      </c>
      <c r="Y25" s="22">
        <v>5.2</v>
      </c>
      <c r="Z25" s="22">
        <v>1.1000000000000001</v>
      </c>
      <c r="AA25" s="22">
        <v>0.5</v>
      </c>
      <c r="AB25" s="22">
        <v>3</v>
      </c>
      <c r="AC25" s="22">
        <v>2</v>
      </c>
      <c r="AD25" s="22">
        <v>22.8</v>
      </c>
    </row>
    <row r="26" spans="1:30" ht="15.75" customHeight="1" x14ac:dyDescent="0.2">
      <c r="A26" s="21">
        <v>25</v>
      </c>
      <c r="B26" s="22" t="s">
        <v>129</v>
      </c>
      <c r="C26" s="22" t="s">
        <v>92</v>
      </c>
      <c r="D26" s="22">
        <v>25</v>
      </c>
      <c r="E26" s="22" t="s">
        <v>95</v>
      </c>
      <c r="F26" s="22">
        <v>37</v>
      </c>
      <c r="G26" s="22">
        <v>37</v>
      </c>
      <c r="H26" s="22">
        <v>34.5</v>
      </c>
      <c r="I26" s="22">
        <v>8.9</v>
      </c>
      <c r="J26" s="22">
        <v>18.8</v>
      </c>
      <c r="K26" s="22">
        <v>0.47399999999999998</v>
      </c>
      <c r="L26" s="22">
        <v>3.3</v>
      </c>
      <c r="M26" s="22">
        <v>8.6</v>
      </c>
      <c r="N26" s="22">
        <v>0.38400000000000001</v>
      </c>
      <c r="O26" s="22">
        <v>5.6</v>
      </c>
      <c r="P26" s="22">
        <v>10.199999999999999</v>
      </c>
      <c r="Q26" s="22">
        <v>0.55100000000000005</v>
      </c>
      <c r="R26" s="22">
        <v>0.56299999999999994</v>
      </c>
      <c r="S26" s="22">
        <v>3.3</v>
      </c>
      <c r="T26" s="22">
        <v>3.8</v>
      </c>
      <c r="U26" s="22">
        <v>0.86399999999999999</v>
      </c>
      <c r="V26" s="22">
        <v>0.9</v>
      </c>
      <c r="W26" s="22">
        <v>3.6</v>
      </c>
      <c r="X26" s="22">
        <v>4.5999999999999996</v>
      </c>
      <c r="Y26" s="22">
        <v>5.3</v>
      </c>
      <c r="Z26" s="22">
        <v>1</v>
      </c>
      <c r="AA26" s="22">
        <v>0.5</v>
      </c>
      <c r="AB26" s="22">
        <v>2.7</v>
      </c>
      <c r="AC26" s="22">
        <v>2.9</v>
      </c>
      <c r="AD26" s="22">
        <v>24.4</v>
      </c>
    </row>
    <row r="27" spans="1:30" ht="15.75" customHeight="1" x14ac:dyDescent="0.2">
      <c r="A27" s="21">
        <v>26</v>
      </c>
      <c r="B27" s="22" t="s">
        <v>130</v>
      </c>
      <c r="C27" s="22" t="s">
        <v>103</v>
      </c>
      <c r="D27" s="22">
        <v>24</v>
      </c>
      <c r="E27" s="22" t="s">
        <v>88</v>
      </c>
      <c r="F27" s="22">
        <v>25</v>
      </c>
      <c r="G27" s="22">
        <v>1</v>
      </c>
      <c r="H27" s="22">
        <v>7.8</v>
      </c>
      <c r="I27" s="22">
        <v>1</v>
      </c>
      <c r="J27" s="22">
        <v>2.6</v>
      </c>
      <c r="K27" s="22">
        <v>0.36899999999999999</v>
      </c>
      <c r="L27" s="22">
        <v>0.1</v>
      </c>
      <c r="M27" s="22">
        <v>0.8</v>
      </c>
      <c r="N27" s="22">
        <v>0.14299999999999999</v>
      </c>
      <c r="O27" s="22">
        <v>0.8</v>
      </c>
      <c r="P27" s="22">
        <v>1.8</v>
      </c>
      <c r="Q27" s="22">
        <v>0.47699999999999998</v>
      </c>
      <c r="R27" s="22">
        <v>0.39200000000000002</v>
      </c>
      <c r="S27" s="22">
        <v>0.7</v>
      </c>
      <c r="T27" s="22">
        <v>0.8</v>
      </c>
      <c r="U27" s="22">
        <v>0.81</v>
      </c>
      <c r="V27" s="22">
        <v>0.5</v>
      </c>
      <c r="W27" s="22">
        <v>1</v>
      </c>
      <c r="X27" s="22">
        <v>1.5</v>
      </c>
      <c r="Y27" s="22">
        <v>0.9</v>
      </c>
      <c r="Z27" s="22">
        <v>0.2</v>
      </c>
      <c r="AA27" s="22">
        <v>0.1</v>
      </c>
      <c r="AB27" s="22">
        <v>0.5</v>
      </c>
      <c r="AC27" s="22">
        <v>0.8</v>
      </c>
      <c r="AD27" s="22">
        <v>2.7</v>
      </c>
    </row>
    <row r="28" spans="1:30" ht="15.75" customHeight="1" x14ac:dyDescent="0.2">
      <c r="A28" s="21">
        <v>27</v>
      </c>
      <c r="B28" s="22" t="s">
        <v>132</v>
      </c>
      <c r="C28" s="22" t="s">
        <v>84</v>
      </c>
      <c r="D28" s="22">
        <v>20</v>
      </c>
      <c r="E28" s="22" t="s">
        <v>133</v>
      </c>
      <c r="F28" s="22">
        <v>23</v>
      </c>
      <c r="G28" s="22">
        <v>1</v>
      </c>
      <c r="H28" s="22">
        <v>13.3</v>
      </c>
      <c r="I28" s="22">
        <v>1.7</v>
      </c>
      <c r="J28" s="22">
        <v>3.7</v>
      </c>
      <c r="K28" s="22">
        <v>0.47599999999999998</v>
      </c>
      <c r="L28" s="22">
        <v>0.1</v>
      </c>
      <c r="M28" s="22">
        <v>0.3</v>
      </c>
      <c r="N28" s="22">
        <v>0.42899999999999999</v>
      </c>
      <c r="O28" s="22">
        <v>1.6</v>
      </c>
      <c r="P28" s="22">
        <v>3.3</v>
      </c>
      <c r="Q28" s="22">
        <v>0.48099999999999998</v>
      </c>
      <c r="R28" s="22">
        <v>0.49399999999999999</v>
      </c>
      <c r="S28" s="22">
        <v>1</v>
      </c>
      <c r="T28" s="22">
        <v>1.5</v>
      </c>
      <c r="U28" s="22">
        <v>0.64700000000000002</v>
      </c>
      <c r="V28" s="22">
        <v>1.4</v>
      </c>
      <c r="W28" s="22">
        <v>2.2000000000000002</v>
      </c>
      <c r="X28" s="22">
        <v>3.7</v>
      </c>
      <c r="Y28" s="22">
        <v>1.1000000000000001</v>
      </c>
      <c r="Z28" s="22">
        <v>0.4</v>
      </c>
      <c r="AA28" s="22">
        <v>0.5</v>
      </c>
      <c r="AB28" s="22">
        <v>0.2</v>
      </c>
      <c r="AC28" s="22">
        <v>1.4</v>
      </c>
      <c r="AD28" s="22">
        <v>4.5999999999999996</v>
      </c>
    </row>
    <row r="29" spans="1:30" ht="15.75" customHeight="1" x14ac:dyDescent="0.2">
      <c r="A29" s="21">
        <v>28</v>
      </c>
      <c r="B29" s="22" t="s">
        <v>134</v>
      </c>
      <c r="C29" s="22" t="s">
        <v>84</v>
      </c>
      <c r="D29" s="22">
        <v>31</v>
      </c>
      <c r="E29" s="22" t="s">
        <v>135</v>
      </c>
      <c r="F29" s="22">
        <v>52</v>
      </c>
      <c r="G29" s="22">
        <v>52</v>
      </c>
      <c r="H29" s="22">
        <v>29.7</v>
      </c>
      <c r="I29" s="22">
        <v>4.2</v>
      </c>
      <c r="J29" s="22">
        <v>8.8000000000000007</v>
      </c>
      <c r="K29" s="22">
        <v>0.47899999999999998</v>
      </c>
      <c r="L29" s="22">
        <v>1.9</v>
      </c>
      <c r="M29" s="22">
        <v>4.8</v>
      </c>
      <c r="N29" s="22">
        <v>0.39700000000000002</v>
      </c>
      <c r="O29" s="22">
        <v>2.2999999999999998</v>
      </c>
      <c r="P29" s="22">
        <v>3.9</v>
      </c>
      <c r="Q29" s="22">
        <v>0.58099999999999996</v>
      </c>
      <c r="R29" s="22">
        <v>0.58899999999999997</v>
      </c>
      <c r="S29" s="22">
        <v>1.8</v>
      </c>
      <c r="T29" s="22">
        <v>2.2000000000000002</v>
      </c>
      <c r="U29" s="22">
        <v>0.81899999999999995</v>
      </c>
      <c r="V29" s="22">
        <v>0.8</v>
      </c>
      <c r="W29" s="22">
        <v>2.1</v>
      </c>
      <c r="X29" s="22">
        <v>2.9</v>
      </c>
      <c r="Y29" s="22">
        <v>1.2</v>
      </c>
      <c r="Z29" s="22">
        <v>0.7</v>
      </c>
      <c r="AA29" s="22">
        <v>0.2</v>
      </c>
      <c r="AB29" s="22">
        <v>0.7</v>
      </c>
      <c r="AC29" s="22">
        <v>1.2</v>
      </c>
      <c r="AD29" s="22">
        <v>12.1</v>
      </c>
    </row>
    <row r="30" spans="1:30" ht="15.75" customHeight="1" x14ac:dyDescent="0.2">
      <c r="A30" s="21">
        <v>29</v>
      </c>
      <c r="B30" s="22" t="s">
        <v>136</v>
      </c>
      <c r="C30" s="22" t="s">
        <v>92</v>
      </c>
      <c r="D30" s="22">
        <v>22</v>
      </c>
      <c r="E30" s="22" t="s">
        <v>88</v>
      </c>
      <c r="F30" s="22">
        <v>53</v>
      </c>
      <c r="G30" s="22">
        <v>53</v>
      </c>
      <c r="H30" s="22">
        <v>35.200000000000003</v>
      </c>
      <c r="I30" s="22">
        <v>7.5</v>
      </c>
      <c r="J30" s="22">
        <v>15.7</v>
      </c>
      <c r="K30" s="22">
        <v>0.47599999999999998</v>
      </c>
      <c r="L30" s="22">
        <v>1.8</v>
      </c>
      <c r="M30" s="22">
        <v>5.0999999999999996</v>
      </c>
      <c r="N30" s="22">
        <v>0.35799999999999998</v>
      </c>
      <c r="O30" s="22">
        <v>5.6</v>
      </c>
      <c r="P30" s="22">
        <v>10.6</v>
      </c>
      <c r="Q30" s="22">
        <v>0.53300000000000003</v>
      </c>
      <c r="R30" s="22">
        <v>0.53400000000000003</v>
      </c>
      <c r="S30" s="22">
        <v>3.4</v>
      </c>
      <c r="T30" s="22">
        <v>4.3</v>
      </c>
      <c r="U30" s="22">
        <v>0.77700000000000002</v>
      </c>
      <c r="V30" s="22">
        <v>2.2999999999999998</v>
      </c>
      <c r="W30" s="22">
        <v>5.8</v>
      </c>
      <c r="X30" s="22">
        <v>8.1</v>
      </c>
      <c r="Y30" s="22">
        <v>5.9</v>
      </c>
      <c r="Z30" s="22">
        <v>1.2</v>
      </c>
      <c r="AA30" s="22">
        <v>1.5</v>
      </c>
      <c r="AB30" s="22">
        <v>2.6</v>
      </c>
      <c r="AC30" s="22">
        <v>2</v>
      </c>
      <c r="AD30" s="22">
        <v>20.100000000000001</v>
      </c>
    </row>
    <row r="31" spans="1:30" ht="15.75" customHeight="1" x14ac:dyDescent="0.2">
      <c r="A31" s="21">
        <v>30</v>
      </c>
      <c r="B31" s="22" t="s">
        <v>137</v>
      </c>
      <c r="C31" s="22" t="s">
        <v>92</v>
      </c>
      <c r="D31" s="22">
        <v>23</v>
      </c>
      <c r="E31" s="22" t="s">
        <v>88</v>
      </c>
      <c r="F31" s="22">
        <v>43</v>
      </c>
      <c r="G31" s="22">
        <v>43</v>
      </c>
      <c r="H31" s="22">
        <v>31.3</v>
      </c>
      <c r="I31" s="22">
        <v>7</v>
      </c>
      <c r="J31" s="22">
        <v>14.8</v>
      </c>
      <c r="K31" s="22">
        <v>0.47199999999999998</v>
      </c>
      <c r="L31" s="22">
        <v>1.6</v>
      </c>
      <c r="M31" s="22">
        <v>4.5999999999999996</v>
      </c>
      <c r="N31" s="22">
        <v>0.34699999999999998</v>
      </c>
      <c r="O31" s="22">
        <v>5.4</v>
      </c>
      <c r="P31" s="22">
        <v>10.199999999999999</v>
      </c>
      <c r="Q31" s="22">
        <v>0.52700000000000002</v>
      </c>
      <c r="R31" s="22">
        <v>0.52500000000000002</v>
      </c>
      <c r="S31" s="22">
        <v>3.7</v>
      </c>
      <c r="T31" s="22">
        <v>4.9000000000000004</v>
      </c>
      <c r="U31" s="22">
        <v>0.75800000000000001</v>
      </c>
      <c r="V31" s="22">
        <v>0.9</v>
      </c>
      <c r="W31" s="22">
        <v>4.4000000000000004</v>
      </c>
      <c r="X31" s="22">
        <v>5.3</v>
      </c>
      <c r="Y31" s="22">
        <v>2.9</v>
      </c>
      <c r="Z31" s="22">
        <v>0.5</v>
      </c>
      <c r="AA31" s="22">
        <v>0.4</v>
      </c>
      <c r="AB31" s="22">
        <v>1.8</v>
      </c>
      <c r="AC31" s="22">
        <v>2.1</v>
      </c>
      <c r="AD31" s="22">
        <v>19.3</v>
      </c>
    </row>
    <row r="32" spans="1:30" ht="15.75" customHeight="1" x14ac:dyDescent="0.2">
      <c r="A32" s="21">
        <v>31</v>
      </c>
      <c r="B32" s="22" t="s">
        <v>138</v>
      </c>
      <c r="C32" s="22" t="s">
        <v>29</v>
      </c>
      <c r="D32" s="22">
        <v>23</v>
      </c>
      <c r="E32" s="22" t="s">
        <v>133</v>
      </c>
      <c r="F32" s="22">
        <v>19</v>
      </c>
      <c r="G32" s="22">
        <v>0</v>
      </c>
      <c r="H32" s="22">
        <v>0</v>
      </c>
      <c r="I32" s="22">
        <v>1.5</v>
      </c>
      <c r="J32" s="22">
        <v>2.1</v>
      </c>
      <c r="K32" s="22">
        <v>0.72499999999999998</v>
      </c>
      <c r="L32" s="22">
        <v>0</v>
      </c>
      <c r="M32" s="22">
        <v>0.1</v>
      </c>
      <c r="N32" s="22">
        <v>0</v>
      </c>
      <c r="O32" s="22">
        <v>1.5</v>
      </c>
      <c r="P32" s="22">
        <v>2.1</v>
      </c>
      <c r="Q32" s="22">
        <v>0.74399999999999999</v>
      </c>
      <c r="R32" s="22">
        <v>0.72499999999999998</v>
      </c>
      <c r="S32" s="22">
        <v>0.3</v>
      </c>
      <c r="T32" s="22">
        <v>0.3</v>
      </c>
      <c r="U32" s="22">
        <v>0.83299999999999996</v>
      </c>
      <c r="V32" s="22">
        <v>1.2</v>
      </c>
      <c r="W32" s="22">
        <v>2.8</v>
      </c>
      <c r="X32" s="22">
        <v>4</v>
      </c>
      <c r="Y32" s="22">
        <v>1.1000000000000001</v>
      </c>
      <c r="Z32" s="22">
        <v>0.4</v>
      </c>
      <c r="AA32" s="22">
        <v>0.9</v>
      </c>
      <c r="AB32" s="22">
        <v>0.8</v>
      </c>
      <c r="AC32" s="22">
        <v>1.6</v>
      </c>
      <c r="AD32" s="22">
        <v>3.3</v>
      </c>
    </row>
    <row r="33" spans="1:30" ht="15.75" customHeight="1" x14ac:dyDescent="0.2">
      <c r="A33" s="21">
        <v>32</v>
      </c>
      <c r="B33" s="22" t="s">
        <v>139</v>
      </c>
      <c r="C33" s="22" t="s">
        <v>112</v>
      </c>
      <c r="D33" s="22">
        <v>20</v>
      </c>
      <c r="E33" s="22" t="s">
        <v>101</v>
      </c>
      <c r="F33" s="22">
        <v>10</v>
      </c>
      <c r="G33" s="22">
        <v>0</v>
      </c>
      <c r="H33" s="22">
        <v>7.6</v>
      </c>
      <c r="I33" s="22">
        <v>0.6</v>
      </c>
      <c r="J33" s="22">
        <v>2.5</v>
      </c>
      <c r="K33" s="22">
        <v>0.24</v>
      </c>
      <c r="L33" s="22">
        <v>0.5</v>
      </c>
      <c r="M33" s="22">
        <v>2</v>
      </c>
      <c r="N33" s="22">
        <v>0.25</v>
      </c>
      <c r="O33" s="22">
        <v>0.1</v>
      </c>
      <c r="P33" s="22">
        <v>0.5</v>
      </c>
      <c r="Q33" s="22">
        <v>0.2</v>
      </c>
      <c r="R33" s="22">
        <v>0.34</v>
      </c>
      <c r="S33" s="22">
        <v>0.1</v>
      </c>
      <c r="T33" s="22">
        <v>0.2</v>
      </c>
      <c r="U33" s="22">
        <v>0.5</v>
      </c>
      <c r="V33" s="22">
        <v>0.1</v>
      </c>
      <c r="W33" s="22">
        <v>0.9</v>
      </c>
      <c r="X33" s="22">
        <v>1</v>
      </c>
      <c r="Y33" s="22">
        <v>0.6</v>
      </c>
      <c r="Z33" s="22">
        <v>0.1</v>
      </c>
      <c r="AA33" s="22">
        <v>0.2</v>
      </c>
      <c r="AB33" s="22">
        <v>0.1</v>
      </c>
      <c r="AC33" s="22">
        <v>0.5</v>
      </c>
      <c r="AD33" s="22">
        <v>1.8</v>
      </c>
    </row>
    <row r="34" spans="1:30" ht="15.75" customHeight="1" x14ac:dyDescent="0.2">
      <c r="A34" s="21">
        <v>33</v>
      </c>
      <c r="B34" s="22" t="s">
        <v>140</v>
      </c>
      <c r="C34" s="22" t="s">
        <v>112</v>
      </c>
      <c r="D34" s="22">
        <v>28</v>
      </c>
      <c r="E34" s="22" t="s">
        <v>88</v>
      </c>
      <c r="F34" s="22">
        <v>40</v>
      </c>
      <c r="G34" s="22">
        <v>8</v>
      </c>
      <c r="H34" s="22">
        <v>15</v>
      </c>
      <c r="I34" s="22">
        <v>1.6</v>
      </c>
      <c r="J34" s="22">
        <v>3.8</v>
      </c>
      <c r="K34" s="22">
        <v>0.43</v>
      </c>
      <c r="L34" s="22">
        <v>0.5</v>
      </c>
      <c r="M34" s="22">
        <v>1.6</v>
      </c>
      <c r="N34" s="22">
        <v>0.313</v>
      </c>
      <c r="O34" s="22">
        <v>1.1000000000000001</v>
      </c>
      <c r="P34" s="22">
        <v>2.2000000000000002</v>
      </c>
      <c r="Q34" s="22">
        <v>0.51700000000000002</v>
      </c>
      <c r="R34" s="22">
        <v>0.497</v>
      </c>
      <c r="S34" s="22">
        <v>0.7</v>
      </c>
      <c r="T34" s="22">
        <v>0.9</v>
      </c>
      <c r="U34" s="22">
        <v>0.72199999999999998</v>
      </c>
      <c r="V34" s="22">
        <v>0.8</v>
      </c>
      <c r="W34" s="22">
        <v>1.8</v>
      </c>
      <c r="X34" s="22">
        <v>2.5</v>
      </c>
      <c r="Y34" s="22">
        <v>0.9</v>
      </c>
      <c r="Z34" s="22">
        <v>0.6</v>
      </c>
      <c r="AA34" s="22">
        <v>0.5</v>
      </c>
      <c r="AB34" s="22">
        <v>0.3</v>
      </c>
      <c r="AC34" s="22">
        <v>0.8</v>
      </c>
      <c r="AD34" s="22">
        <v>4.4000000000000004</v>
      </c>
    </row>
    <row r="35" spans="1:30" ht="15.75" customHeight="1" x14ac:dyDescent="0.2">
      <c r="A35" s="21">
        <v>34</v>
      </c>
      <c r="B35" s="22" t="s">
        <v>141</v>
      </c>
      <c r="C35" s="22" t="s">
        <v>84</v>
      </c>
      <c r="D35" s="22">
        <v>35</v>
      </c>
      <c r="E35" s="22" t="s">
        <v>127</v>
      </c>
      <c r="F35" s="22">
        <v>34</v>
      </c>
      <c r="G35" s="22">
        <v>27</v>
      </c>
      <c r="H35" s="22">
        <v>0</v>
      </c>
      <c r="I35" s="22">
        <v>2.1</v>
      </c>
      <c r="J35" s="22">
        <v>4</v>
      </c>
      <c r="K35" s="22">
        <v>0.51900000000000002</v>
      </c>
      <c r="L35" s="22">
        <v>1.3</v>
      </c>
      <c r="M35" s="22">
        <v>2.9</v>
      </c>
      <c r="N35" s="22">
        <v>0.45400000000000001</v>
      </c>
      <c r="O35" s="22">
        <v>0.8</v>
      </c>
      <c r="P35" s="22">
        <v>1.1000000000000001</v>
      </c>
      <c r="Q35" s="22">
        <v>0.68400000000000005</v>
      </c>
      <c r="R35" s="22">
        <v>0.68100000000000005</v>
      </c>
      <c r="S35" s="22">
        <v>0.3</v>
      </c>
      <c r="T35" s="22">
        <v>0.4</v>
      </c>
      <c r="U35" s="22">
        <v>0.64300000000000002</v>
      </c>
      <c r="V35" s="22">
        <v>1.2</v>
      </c>
      <c r="W35" s="22">
        <v>2.6</v>
      </c>
      <c r="X35" s="22">
        <v>3.9</v>
      </c>
      <c r="Y35" s="22">
        <v>2.2999999999999998</v>
      </c>
      <c r="Z35" s="22">
        <v>0.7</v>
      </c>
      <c r="AA35" s="22">
        <v>0.7</v>
      </c>
      <c r="AB35" s="22">
        <v>0.6</v>
      </c>
      <c r="AC35" s="22">
        <v>2</v>
      </c>
      <c r="AD35" s="22">
        <v>5.7</v>
      </c>
    </row>
    <row r="36" spans="1:30" ht="15.75" customHeight="1" x14ac:dyDescent="0.2">
      <c r="A36" s="21">
        <v>35</v>
      </c>
      <c r="B36" s="22" t="s">
        <v>142</v>
      </c>
      <c r="C36" s="22" t="s">
        <v>92</v>
      </c>
      <c r="D36" s="22">
        <v>30</v>
      </c>
      <c r="E36" s="22" t="s">
        <v>99</v>
      </c>
      <c r="F36" s="22">
        <v>29</v>
      </c>
      <c r="G36" s="22">
        <v>29</v>
      </c>
      <c r="H36" s="22">
        <v>33.6</v>
      </c>
      <c r="I36" s="22">
        <v>7.3</v>
      </c>
      <c r="J36" s="22">
        <v>14.8</v>
      </c>
      <c r="K36" s="22">
        <v>0.49299999999999999</v>
      </c>
      <c r="L36" s="22">
        <v>1.7</v>
      </c>
      <c r="M36" s="22">
        <v>4.5999999999999996</v>
      </c>
      <c r="N36" s="22">
        <v>0.35799999999999998</v>
      </c>
      <c r="O36" s="22">
        <v>5.7</v>
      </c>
      <c r="P36" s="22">
        <v>10.199999999999999</v>
      </c>
      <c r="Q36" s="22">
        <v>0.55400000000000005</v>
      </c>
      <c r="R36" s="22">
        <v>0.54900000000000004</v>
      </c>
      <c r="S36" s="22">
        <v>2.4</v>
      </c>
      <c r="T36" s="22">
        <v>3.1</v>
      </c>
      <c r="U36" s="22">
        <v>0.77500000000000002</v>
      </c>
      <c r="V36" s="22">
        <v>0.9</v>
      </c>
      <c r="W36" s="22">
        <v>3.5</v>
      </c>
      <c r="X36" s="22">
        <v>4.4000000000000004</v>
      </c>
      <c r="Y36" s="22">
        <v>4.7</v>
      </c>
      <c r="Z36" s="22">
        <v>0.9</v>
      </c>
      <c r="AA36" s="22">
        <v>0.3</v>
      </c>
      <c r="AB36" s="22">
        <v>2.5</v>
      </c>
      <c r="AC36" s="22">
        <v>2.7</v>
      </c>
      <c r="AD36" s="22">
        <v>18.7</v>
      </c>
    </row>
    <row r="37" spans="1:30" ht="15.75" customHeight="1" x14ac:dyDescent="0.2">
      <c r="A37" s="21">
        <v>36</v>
      </c>
      <c r="B37" s="22" t="s">
        <v>143</v>
      </c>
      <c r="C37" s="22" t="s">
        <v>92</v>
      </c>
      <c r="D37" s="22">
        <v>27</v>
      </c>
      <c r="E37" s="22" t="s">
        <v>107</v>
      </c>
      <c r="F37" s="22">
        <v>51</v>
      </c>
      <c r="G37" s="22">
        <v>51</v>
      </c>
      <c r="H37" s="22">
        <v>29.5</v>
      </c>
      <c r="I37" s="22">
        <v>4.0999999999999996</v>
      </c>
      <c r="J37" s="22">
        <v>8.8000000000000007</v>
      </c>
      <c r="K37" s="22">
        <v>0.46899999999999997</v>
      </c>
      <c r="L37" s="22">
        <v>2.9</v>
      </c>
      <c r="M37" s="22">
        <v>6.4</v>
      </c>
      <c r="N37" s="22">
        <v>0.44600000000000001</v>
      </c>
      <c r="O37" s="22">
        <v>1.3</v>
      </c>
      <c r="P37" s="22">
        <v>2.4</v>
      </c>
      <c r="Q37" s="22">
        <v>0.52900000000000003</v>
      </c>
      <c r="R37" s="22">
        <v>0.63200000000000001</v>
      </c>
      <c r="S37" s="22">
        <v>0.3</v>
      </c>
      <c r="T37" s="22">
        <v>0.5</v>
      </c>
      <c r="U37" s="22">
        <v>0.64</v>
      </c>
      <c r="V37" s="22">
        <v>0.7</v>
      </c>
      <c r="W37" s="22">
        <v>3.3</v>
      </c>
      <c r="X37" s="22">
        <v>4</v>
      </c>
      <c r="Y37" s="22">
        <v>1.4</v>
      </c>
      <c r="Z37" s="22">
        <v>0.7</v>
      </c>
      <c r="AA37" s="22">
        <v>0.1</v>
      </c>
      <c r="AB37" s="22">
        <v>0.7</v>
      </c>
      <c r="AC37" s="22">
        <v>2.1</v>
      </c>
      <c r="AD37" s="22">
        <v>11.4</v>
      </c>
    </row>
    <row r="38" spans="1:30" ht="15.75" customHeight="1" x14ac:dyDescent="0.2">
      <c r="A38" s="21">
        <v>37</v>
      </c>
      <c r="B38" s="22" t="s">
        <v>144</v>
      </c>
      <c r="C38" s="22" t="s">
        <v>112</v>
      </c>
      <c r="D38" s="22">
        <v>23</v>
      </c>
      <c r="E38" s="22" t="s">
        <v>107</v>
      </c>
      <c r="F38" s="22">
        <v>38</v>
      </c>
      <c r="G38" s="22">
        <v>1</v>
      </c>
      <c r="H38" s="22">
        <v>14.6</v>
      </c>
      <c r="I38" s="22">
        <v>1.8</v>
      </c>
      <c r="J38" s="22">
        <v>3.8</v>
      </c>
      <c r="K38" s="22">
        <v>0.47599999999999998</v>
      </c>
      <c r="L38" s="22">
        <v>0.7</v>
      </c>
      <c r="M38" s="22">
        <v>1.7</v>
      </c>
      <c r="N38" s="22">
        <v>0.38500000000000001</v>
      </c>
      <c r="O38" s="22">
        <v>1.1000000000000001</v>
      </c>
      <c r="P38" s="22">
        <v>2.1</v>
      </c>
      <c r="Q38" s="22">
        <v>0.55100000000000005</v>
      </c>
      <c r="R38" s="22">
        <v>0.56299999999999994</v>
      </c>
      <c r="S38" s="22">
        <v>0.4</v>
      </c>
      <c r="T38" s="22">
        <v>0.6</v>
      </c>
      <c r="U38" s="22">
        <v>0.66700000000000004</v>
      </c>
      <c r="V38" s="22">
        <v>0.5</v>
      </c>
      <c r="W38" s="22">
        <v>1.8</v>
      </c>
      <c r="X38" s="22">
        <v>2.2999999999999998</v>
      </c>
      <c r="Y38" s="22">
        <v>0.8</v>
      </c>
      <c r="Z38" s="22">
        <v>0.3</v>
      </c>
      <c r="AA38" s="22">
        <v>0.2</v>
      </c>
      <c r="AB38" s="22">
        <v>0.6</v>
      </c>
      <c r="AC38" s="22">
        <v>1.3</v>
      </c>
      <c r="AD38" s="22">
        <v>4.7</v>
      </c>
    </row>
    <row r="39" spans="1:30" ht="15.75" customHeight="1" x14ac:dyDescent="0.2">
      <c r="A39" s="21">
        <v>38</v>
      </c>
      <c r="B39" s="22" t="s">
        <v>145</v>
      </c>
      <c r="C39" s="22" t="s">
        <v>92</v>
      </c>
      <c r="D39" s="22">
        <v>24</v>
      </c>
      <c r="E39" s="22" t="s">
        <v>116</v>
      </c>
      <c r="F39" s="22">
        <v>6</v>
      </c>
      <c r="G39" s="22">
        <v>0</v>
      </c>
      <c r="H39" s="22">
        <v>4.7</v>
      </c>
      <c r="I39" s="22">
        <v>0.5</v>
      </c>
      <c r="J39" s="22">
        <v>2</v>
      </c>
      <c r="K39" s="22">
        <v>0.25</v>
      </c>
      <c r="L39" s="22">
        <v>0.2</v>
      </c>
      <c r="M39" s="22">
        <v>1.3</v>
      </c>
      <c r="N39" s="22">
        <v>0.125</v>
      </c>
      <c r="O39" s="22">
        <v>0.3</v>
      </c>
      <c r="P39" s="22">
        <v>0.7</v>
      </c>
      <c r="Q39" s="22">
        <v>0.5</v>
      </c>
      <c r="R39" s="22">
        <v>0.29199999999999998</v>
      </c>
      <c r="S39" s="22">
        <v>0</v>
      </c>
      <c r="T39" s="22">
        <v>0</v>
      </c>
      <c r="U39" s="20"/>
      <c r="V39" s="22">
        <v>0.3</v>
      </c>
      <c r="W39" s="22">
        <v>0.5</v>
      </c>
      <c r="X39" s="22">
        <v>0.8</v>
      </c>
      <c r="Y39" s="22">
        <v>0.8</v>
      </c>
      <c r="Z39" s="22">
        <v>0.2</v>
      </c>
      <c r="AA39" s="22">
        <v>0.2</v>
      </c>
      <c r="AB39" s="22">
        <v>0.3</v>
      </c>
      <c r="AC39" s="22">
        <v>0.7</v>
      </c>
      <c r="AD39" s="22">
        <v>1.2</v>
      </c>
    </row>
    <row r="40" spans="1:30" ht="15.75" customHeight="1" x14ac:dyDescent="0.2">
      <c r="A40" s="21">
        <v>39</v>
      </c>
      <c r="B40" s="22" t="s">
        <v>146</v>
      </c>
      <c r="C40" s="22" t="s">
        <v>84</v>
      </c>
      <c r="D40" s="22">
        <v>31</v>
      </c>
      <c r="E40" s="22" t="s">
        <v>88</v>
      </c>
      <c r="F40" s="22">
        <v>16</v>
      </c>
      <c r="G40" s="22">
        <v>0</v>
      </c>
      <c r="H40" s="22">
        <v>6.4</v>
      </c>
      <c r="I40" s="22">
        <v>0.8</v>
      </c>
      <c r="J40" s="22">
        <v>1.9</v>
      </c>
      <c r="K40" s="22">
        <v>0.41899999999999998</v>
      </c>
      <c r="L40" s="22">
        <v>0.8</v>
      </c>
      <c r="M40" s="22">
        <v>1.8</v>
      </c>
      <c r="N40" s="22">
        <v>0.44800000000000001</v>
      </c>
      <c r="O40" s="22">
        <v>0</v>
      </c>
      <c r="P40" s="22">
        <v>0.1</v>
      </c>
      <c r="Q40" s="22">
        <v>0</v>
      </c>
      <c r="R40" s="22">
        <v>0.629</v>
      </c>
      <c r="S40" s="22">
        <v>0.9</v>
      </c>
      <c r="T40" s="22">
        <v>0.9</v>
      </c>
      <c r="U40" s="22">
        <v>0.93300000000000005</v>
      </c>
      <c r="V40" s="22">
        <v>0.1</v>
      </c>
      <c r="W40" s="22">
        <v>0.6</v>
      </c>
      <c r="X40" s="22">
        <v>0.8</v>
      </c>
      <c r="Y40" s="22">
        <v>0.6</v>
      </c>
      <c r="Z40" s="22">
        <v>0.3</v>
      </c>
      <c r="AA40" s="22">
        <v>0.2</v>
      </c>
      <c r="AB40" s="22">
        <v>0.1</v>
      </c>
      <c r="AC40" s="22">
        <v>0.7</v>
      </c>
      <c r="AD40" s="22">
        <v>3.3</v>
      </c>
    </row>
    <row r="41" spans="1:30" ht="15.75" customHeight="1" x14ac:dyDescent="0.2">
      <c r="A41" s="21">
        <v>40</v>
      </c>
      <c r="B41" s="22" t="s">
        <v>148</v>
      </c>
      <c r="C41" s="22" t="s">
        <v>103</v>
      </c>
      <c r="D41" s="22">
        <v>35</v>
      </c>
      <c r="E41" s="22" t="s">
        <v>88</v>
      </c>
      <c r="F41" s="22">
        <v>48</v>
      </c>
      <c r="G41" s="22">
        <v>5</v>
      </c>
      <c r="H41" s="22">
        <v>19.399999999999999</v>
      </c>
      <c r="I41" s="22">
        <v>2.2000000000000002</v>
      </c>
      <c r="J41" s="22">
        <v>5.0999999999999996</v>
      </c>
      <c r="K41" s="22">
        <v>0.43099999999999999</v>
      </c>
      <c r="L41" s="22">
        <v>0.8</v>
      </c>
      <c r="M41" s="22">
        <v>2.2999999999999998</v>
      </c>
      <c r="N41" s="22">
        <v>0.33</v>
      </c>
      <c r="O41" s="22">
        <v>1.4</v>
      </c>
      <c r="P41" s="22">
        <v>2.8</v>
      </c>
      <c r="Q41" s="22">
        <v>0.51500000000000001</v>
      </c>
      <c r="R41" s="22">
        <v>0.50600000000000001</v>
      </c>
      <c r="S41" s="22">
        <v>1.1000000000000001</v>
      </c>
      <c r="T41" s="22">
        <v>1.3</v>
      </c>
      <c r="U41" s="22">
        <v>0.81</v>
      </c>
      <c r="V41" s="22">
        <v>0.6</v>
      </c>
      <c r="W41" s="22">
        <v>2.4</v>
      </c>
      <c r="X41" s="22">
        <v>3</v>
      </c>
      <c r="Y41" s="22">
        <v>3.1</v>
      </c>
      <c r="Z41" s="22">
        <v>0.5</v>
      </c>
      <c r="AA41" s="22">
        <v>0.4</v>
      </c>
      <c r="AB41" s="22">
        <v>1</v>
      </c>
      <c r="AC41" s="22">
        <v>1.8</v>
      </c>
      <c r="AD41" s="22">
        <v>6.3</v>
      </c>
    </row>
    <row r="42" spans="1:30" ht="15.75" customHeight="1" x14ac:dyDescent="0.2">
      <c r="A42" s="21">
        <v>41</v>
      </c>
      <c r="B42" s="22" t="s">
        <v>149</v>
      </c>
      <c r="C42" s="22" t="s">
        <v>112</v>
      </c>
      <c r="D42" s="22">
        <v>24</v>
      </c>
      <c r="E42" s="22" t="s">
        <v>150</v>
      </c>
      <c r="F42" s="22">
        <v>52</v>
      </c>
      <c r="G42" s="22">
        <v>40</v>
      </c>
      <c r="H42" s="22">
        <v>32.6</v>
      </c>
      <c r="I42" s="22">
        <v>4.5999999999999996</v>
      </c>
      <c r="J42" s="22">
        <v>10.8</v>
      </c>
      <c r="K42" s="22">
        <v>0.42199999999999999</v>
      </c>
      <c r="L42" s="22">
        <v>1.8</v>
      </c>
      <c r="M42" s="22">
        <v>5.7</v>
      </c>
      <c r="N42" s="22">
        <v>0.32</v>
      </c>
      <c r="O42" s="22">
        <v>2.8</v>
      </c>
      <c r="P42" s="22">
        <v>5.0999999999999996</v>
      </c>
      <c r="Q42" s="22">
        <v>0.53600000000000003</v>
      </c>
      <c r="R42" s="22">
        <v>0.50600000000000001</v>
      </c>
      <c r="S42" s="22">
        <v>2.7</v>
      </c>
      <c r="T42" s="22">
        <v>3.2</v>
      </c>
      <c r="U42" s="22">
        <v>0.83099999999999996</v>
      </c>
      <c r="V42" s="22">
        <v>2.6</v>
      </c>
      <c r="W42" s="22">
        <v>4</v>
      </c>
      <c r="X42" s="22">
        <v>6.6</v>
      </c>
      <c r="Y42" s="22">
        <v>1.4</v>
      </c>
      <c r="Z42" s="22">
        <v>0.9</v>
      </c>
      <c r="AA42" s="22">
        <v>0.1</v>
      </c>
      <c r="AB42" s="22">
        <v>0.8</v>
      </c>
      <c r="AC42" s="22">
        <v>1.5</v>
      </c>
      <c r="AD42" s="22">
        <v>13.6</v>
      </c>
    </row>
    <row r="43" spans="1:30" ht="15.75" customHeight="1" x14ac:dyDescent="0.2">
      <c r="A43" s="21">
        <v>42</v>
      </c>
      <c r="B43" s="22" t="s">
        <v>151</v>
      </c>
      <c r="C43" s="22" t="s">
        <v>29</v>
      </c>
      <c r="D43" s="22">
        <v>24</v>
      </c>
      <c r="E43" s="22" t="s">
        <v>110</v>
      </c>
      <c r="F43" s="22">
        <v>44</v>
      </c>
      <c r="G43" s="22">
        <v>31</v>
      </c>
      <c r="H43" s="22">
        <v>18.899999999999999</v>
      </c>
      <c r="I43" s="22">
        <v>2.5</v>
      </c>
      <c r="J43" s="22">
        <v>4.0999999999999996</v>
      </c>
      <c r="K43" s="22">
        <v>0.61899999999999999</v>
      </c>
      <c r="L43" s="22">
        <v>0</v>
      </c>
      <c r="M43" s="22">
        <v>0.2</v>
      </c>
      <c r="N43" s="22">
        <v>0.2</v>
      </c>
      <c r="O43" s="22">
        <v>2.5</v>
      </c>
      <c r="P43" s="22">
        <v>3.9</v>
      </c>
      <c r="Q43" s="22">
        <v>0.64300000000000002</v>
      </c>
      <c r="R43" s="22">
        <v>0.624</v>
      </c>
      <c r="S43" s="22">
        <v>1.1000000000000001</v>
      </c>
      <c r="T43" s="22">
        <v>1.6</v>
      </c>
      <c r="U43" s="22">
        <v>0.66200000000000003</v>
      </c>
      <c r="V43" s="22">
        <v>2.2000000000000002</v>
      </c>
      <c r="W43" s="22">
        <v>3.5</v>
      </c>
      <c r="X43" s="22">
        <v>5.7</v>
      </c>
      <c r="Y43" s="22">
        <v>1.5</v>
      </c>
      <c r="Z43" s="22">
        <v>0.6</v>
      </c>
      <c r="AA43" s="22">
        <v>1.4</v>
      </c>
      <c r="AB43" s="22">
        <v>0.7</v>
      </c>
      <c r="AC43" s="22">
        <v>2.1</v>
      </c>
      <c r="AD43" s="22">
        <v>6.2</v>
      </c>
    </row>
    <row r="44" spans="1:30" ht="15.75" customHeight="1" x14ac:dyDescent="0.2">
      <c r="A44" s="21">
        <v>43</v>
      </c>
      <c r="B44" s="22" t="s">
        <v>152</v>
      </c>
      <c r="C44" s="22" t="s">
        <v>92</v>
      </c>
      <c r="D44" s="22">
        <v>24</v>
      </c>
      <c r="E44" s="22" t="s">
        <v>153</v>
      </c>
      <c r="F44" s="22">
        <v>1</v>
      </c>
      <c r="G44" s="22">
        <v>0</v>
      </c>
      <c r="H44" s="22">
        <v>3</v>
      </c>
      <c r="I44" s="22">
        <v>0</v>
      </c>
      <c r="J44" s="22">
        <v>0</v>
      </c>
      <c r="K44" s="20"/>
      <c r="L44" s="22">
        <v>0</v>
      </c>
      <c r="M44" s="22">
        <v>0</v>
      </c>
      <c r="N44" s="20"/>
      <c r="O44" s="22">
        <v>0</v>
      </c>
      <c r="P44" s="22">
        <v>0</v>
      </c>
      <c r="Q44" s="20"/>
      <c r="R44" s="20"/>
      <c r="S44" s="22">
        <v>0</v>
      </c>
      <c r="T44" s="22">
        <v>0</v>
      </c>
      <c r="U44" s="20"/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0</v>
      </c>
      <c r="AD44" s="22">
        <v>0</v>
      </c>
    </row>
    <row r="45" spans="1:30" ht="15.75" customHeight="1" x14ac:dyDescent="0.2">
      <c r="A45" s="21">
        <v>44</v>
      </c>
      <c r="B45" s="22" t="s">
        <v>154</v>
      </c>
      <c r="C45" s="22" t="s">
        <v>29</v>
      </c>
      <c r="D45" s="22">
        <v>31</v>
      </c>
      <c r="E45" s="22" t="s">
        <v>147</v>
      </c>
      <c r="F45" s="22">
        <v>30</v>
      </c>
      <c r="G45" s="22">
        <v>27</v>
      </c>
      <c r="H45" s="22">
        <v>23.9</v>
      </c>
      <c r="I45" s="22">
        <v>2.2000000000000002</v>
      </c>
      <c r="J45" s="22">
        <v>4</v>
      </c>
      <c r="K45" s="22">
        <v>0.56299999999999994</v>
      </c>
      <c r="L45" s="22">
        <v>0</v>
      </c>
      <c r="M45" s="22">
        <v>0</v>
      </c>
      <c r="N45" s="20"/>
      <c r="O45" s="22">
        <v>2.2000000000000002</v>
      </c>
      <c r="P45" s="22">
        <v>4</v>
      </c>
      <c r="Q45" s="22">
        <v>0.56299999999999994</v>
      </c>
      <c r="R45" s="22">
        <v>0.56299999999999994</v>
      </c>
      <c r="S45" s="22">
        <v>0.7</v>
      </c>
      <c r="T45" s="22">
        <v>1.5</v>
      </c>
      <c r="U45" s="22">
        <v>0.47799999999999998</v>
      </c>
      <c r="V45" s="22">
        <v>1.9</v>
      </c>
      <c r="W45" s="22">
        <v>4.5</v>
      </c>
      <c r="X45" s="22">
        <v>6.4</v>
      </c>
      <c r="Y45" s="22">
        <v>1.7</v>
      </c>
      <c r="Z45" s="22">
        <v>0.3</v>
      </c>
      <c r="AA45" s="22">
        <v>1.1000000000000001</v>
      </c>
      <c r="AB45" s="22">
        <v>1.3</v>
      </c>
      <c r="AC45" s="22">
        <v>2.7</v>
      </c>
      <c r="AD45" s="22">
        <v>5.2</v>
      </c>
    </row>
    <row r="46" spans="1:30" ht="15.75" customHeight="1" x14ac:dyDescent="0.2">
      <c r="A46" s="21">
        <v>45</v>
      </c>
      <c r="B46" s="22" t="s">
        <v>155</v>
      </c>
      <c r="C46" s="22" t="s">
        <v>103</v>
      </c>
      <c r="D46" s="22">
        <v>20</v>
      </c>
      <c r="E46" s="22" t="s">
        <v>110</v>
      </c>
      <c r="F46" s="22">
        <v>48</v>
      </c>
      <c r="G46" s="22">
        <v>29</v>
      </c>
      <c r="H46" s="22">
        <v>18.3</v>
      </c>
      <c r="I46" s="22">
        <v>1.8</v>
      </c>
      <c r="J46" s="22">
        <v>3.7</v>
      </c>
      <c r="K46" s="22">
        <v>0.49399999999999999</v>
      </c>
      <c r="L46" s="22">
        <v>0.5</v>
      </c>
      <c r="M46" s="22">
        <v>1.3</v>
      </c>
      <c r="N46" s="22">
        <v>0.38100000000000001</v>
      </c>
      <c r="O46" s="22">
        <v>1.3</v>
      </c>
      <c r="P46" s="22">
        <v>2.4</v>
      </c>
      <c r="Q46" s="22">
        <v>0.55800000000000005</v>
      </c>
      <c r="R46" s="22">
        <v>0.56299999999999994</v>
      </c>
      <c r="S46" s="22">
        <v>0.8</v>
      </c>
      <c r="T46" s="22">
        <v>1.3</v>
      </c>
      <c r="U46" s="22">
        <v>0.65600000000000003</v>
      </c>
      <c r="V46" s="22">
        <v>0.5</v>
      </c>
      <c r="W46" s="22">
        <v>1.7</v>
      </c>
      <c r="X46" s="22">
        <v>2.2000000000000002</v>
      </c>
      <c r="Y46" s="22">
        <v>1.6</v>
      </c>
      <c r="Z46" s="22">
        <v>0.5</v>
      </c>
      <c r="AA46" s="22">
        <v>0.4</v>
      </c>
      <c r="AB46" s="22">
        <v>0.9</v>
      </c>
      <c r="AC46" s="22">
        <v>1.9</v>
      </c>
      <c r="AD46" s="22">
        <v>5</v>
      </c>
    </row>
    <row r="47" spans="1:30" ht="15.75" customHeight="1" x14ac:dyDescent="0.2">
      <c r="A47" s="21">
        <v>46</v>
      </c>
      <c r="B47" s="22" t="s">
        <v>156</v>
      </c>
      <c r="C47" s="22" t="s">
        <v>112</v>
      </c>
      <c r="D47" s="22">
        <v>24</v>
      </c>
      <c r="E47" s="22" t="s">
        <v>123</v>
      </c>
      <c r="F47" s="22">
        <v>22</v>
      </c>
      <c r="G47" s="22">
        <v>3</v>
      </c>
      <c r="H47" s="22">
        <v>9.9</v>
      </c>
      <c r="I47" s="22">
        <v>0.8</v>
      </c>
      <c r="J47" s="22">
        <v>1.8</v>
      </c>
      <c r="K47" s="22">
        <v>0.436</v>
      </c>
      <c r="L47" s="22">
        <v>0.3</v>
      </c>
      <c r="M47" s="22">
        <v>0.7</v>
      </c>
      <c r="N47" s="22">
        <v>0.46700000000000003</v>
      </c>
      <c r="O47" s="22">
        <v>0.5</v>
      </c>
      <c r="P47" s="22">
        <v>1.1000000000000001</v>
      </c>
      <c r="Q47" s="22">
        <v>0.41699999999999998</v>
      </c>
      <c r="R47" s="22">
        <v>0.52600000000000002</v>
      </c>
      <c r="S47" s="22">
        <v>0.4</v>
      </c>
      <c r="T47" s="22">
        <v>0.6</v>
      </c>
      <c r="U47" s="22">
        <v>0.64300000000000002</v>
      </c>
      <c r="V47" s="22">
        <v>0.4</v>
      </c>
      <c r="W47" s="22">
        <v>1.4</v>
      </c>
      <c r="X47" s="22">
        <v>1.7</v>
      </c>
      <c r="Y47" s="22">
        <v>0.8</v>
      </c>
      <c r="Z47" s="22">
        <v>0.2</v>
      </c>
      <c r="AA47" s="22">
        <v>0.3</v>
      </c>
      <c r="AB47" s="22">
        <v>0.2</v>
      </c>
      <c r="AC47" s="22">
        <v>0.7</v>
      </c>
      <c r="AD47" s="22">
        <v>2.2999999999999998</v>
      </c>
    </row>
    <row r="48" spans="1:30" ht="15.75" customHeight="1" x14ac:dyDescent="0.2">
      <c r="A48" s="21">
        <v>47</v>
      </c>
      <c r="B48" s="22" t="s">
        <v>157</v>
      </c>
      <c r="C48" s="22" t="s">
        <v>92</v>
      </c>
      <c r="D48" s="22">
        <v>31</v>
      </c>
      <c r="E48" s="22" t="s">
        <v>150</v>
      </c>
      <c r="F48" s="22">
        <v>51</v>
      </c>
      <c r="G48" s="22">
        <v>8</v>
      </c>
      <c r="H48" s="22">
        <v>29</v>
      </c>
      <c r="I48" s="22">
        <v>6</v>
      </c>
      <c r="J48" s="22">
        <v>14</v>
      </c>
      <c r="K48" s="22">
        <v>0.42599999999999999</v>
      </c>
      <c r="L48" s="22">
        <v>3.1</v>
      </c>
      <c r="M48" s="22">
        <v>8.4</v>
      </c>
      <c r="N48" s="22">
        <v>0.36699999999999999</v>
      </c>
      <c r="O48" s="22">
        <v>2.9</v>
      </c>
      <c r="P48" s="22">
        <v>5.6</v>
      </c>
      <c r="Q48" s="22">
        <v>0.51400000000000001</v>
      </c>
      <c r="R48" s="22">
        <v>0.53600000000000003</v>
      </c>
      <c r="S48" s="22">
        <v>1.7</v>
      </c>
      <c r="T48" s="22">
        <v>1.9</v>
      </c>
      <c r="U48" s="22">
        <v>0.90800000000000003</v>
      </c>
      <c r="V48" s="22">
        <v>0.6</v>
      </c>
      <c r="W48" s="22">
        <v>2.7</v>
      </c>
      <c r="X48" s="22">
        <v>3.3</v>
      </c>
      <c r="Y48" s="22">
        <v>2.7</v>
      </c>
      <c r="Z48" s="22">
        <v>1.3</v>
      </c>
      <c r="AA48" s="22">
        <v>0.3</v>
      </c>
      <c r="AB48" s="22">
        <v>1.1000000000000001</v>
      </c>
      <c r="AC48" s="22">
        <v>2.4</v>
      </c>
      <c r="AD48" s="22">
        <v>16.8</v>
      </c>
    </row>
    <row r="49" spans="1:30" ht="15.75" customHeight="1" x14ac:dyDescent="0.2">
      <c r="A49" s="21">
        <v>48</v>
      </c>
      <c r="B49" s="22" t="s">
        <v>158</v>
      </c>
      <c r="C49" s="22" t="s">
        <v>269</v>
      </c>
      <c r="D49" s="22">
        <v>34</v>
      </c>
      <c r="E49" s="22" t="s">
        <v>88</v>
      </c>
      <c r="F49" s="22">
        <v>29</v>
      </c>
      <c r="G49" s="22">
        <v>27</v>
      </c>
      <c r="H49" s="22">
        <v>32.9</v>
      </c>
      <c r="I49" s="22">
        <v>7</v>
      </c>
      <c r="J49" s="22">
        <v>15</v>
      </c>
      <c r="K49" s="22">
        <v>0.46400000000000002</v>
      </c>
      <c r="L49" s="22">
        <v>3</v>
      </c>
      <c r="M49" s="22">
        <v>7.3</v>
      </c>
      <c r="N49" s="22">
        <v>0.41299999999999998</v>
      </c>
      <c r="O49" s="22">
        <v>3.9</v>
      </c>
      <c r="P49" s="22">
        <v>7.7</v>
      </c>
      <c r="Q49" s="22">
        <v>0.51400000000000001</v>
      </c>
      <c r="R49" s="22">
        <v>0.56599999999999995</v>
      </c>
      <c r="S49" s="22">
        <v>2.9</v>
      </c>
      <c r="T49" s="22">
        <v>3.7</v>
      </c>
      <c r="U49" s="22">
        <v>0.77800000000000002</v>
      </c>
      <c r="V49" s="22">
        <v>0.4</v>
      </c>
      <c r="W49" s="22">
        <v>2.9</v>
      </c>
      <c r="X49" s="22">
        <v>3.3</v>
      </c>
      <c r="Y49" s="22">
        <v>2.5</v>
      </c>
      <c r="Z49" s="22">
        <v>0.8</v>
      </c>
      <c r="AA49" s="22">
        <v>0.1</v>
      </c>
      <c r="AB49" s="22">
        <v>2.2000000000000002</v>
      </c>
      <c r="AC49" s="22">
        <v>2</v>
      </c>
      <c r="AD49" s="22">
        <v>19.899999999999999</v>
      </c>
    </row>
    <row r="50" spans="1:30" ht="15.75" customHeight="1" x14ac:dyDescent="0.2">
      <c r="A50" s="21">
        <v>49</v>
      </c>
      <c r="B50" s="22" t="s">
        <v>160</v>
      </c>
      <c r="C50" s="22" t="s">
        <v>84</v>
      </c>
      <c r="D50" s="22">
        <v>24</v>
      </c>
      <c r="E50" s="22" t="s">
        <v>99</v>
      </c>
      <c r="F50" s="22">
        <v>16</v>
      </c>
      <c r="G50" s="22">
        <v>0</v>
      </c>
      <c r="H50" s="22">
        <v>8.8000000000000007</v>
      </c>
      <c r="I50" s="22">
        <v>1.7</v>
      </c>
      <c r="J50" s="22">
        <v>2.5</v>
      </c>
      <c r="K50" s="22">
        <v>0.67500000000000004</v>
      </c>
      <c r="L50" s="22">
        <v>0.2</v>
      </c>
      <c r="M50" s="22">
        <v>0.6</v>
      </c>
      <c r="N50" s="22">
        <v>0.3</v>
      </c>
      <c r="O50" s="22">
        <v>1.5</v>
      </c>
      <c r="P50" s="22">
        <v>1.9</v>
      </c>
      <c r="Q50" s="22">
        <v>0.8</v>
      </c>
      <c r="R50" s="22">
        <v>0.71299999999999997</v>
      </c>
      <c r="S50" s="22">
        <v>0.3</v>
      </c>
      <c r="T50" s="22">
        <v>0.4</v>
      </c>
      <c r="U50" s="22">
        <v>0.83299999999999996</v>
      </c>
      <c r="V50" s="22">
        <v>0.7</v>
      </c>
      <c r="W50" s="22">
        <v>2</v>
      </c>
      <c r="X50" s="22">
        <v>2.7</v>
      </c>
      <c r="Y50" s="22">
        <v>0.5</v>
      </c>
      <c r="Z50" s="22">
        <v>0.3</v>
      </c>
      <c r="AA50" s="22">
        <v>0.6</v>
      </c>
      <c r="AB50" s="22">
        <v>0.6</v>
      </c>
      <c r="AC50" s="22">
        <v>0.9</v>
      </c>
      <c r="AD50" s="22">
        <v>3.9</v>
      </c>
    </row>
    <row r="51" spans="1:30" ht="15.75" customHeight="1" x14ac:dyDescent="0.2">
      <c r="A51" s="21">
        <v>50</v>
      </c>
      <c r="B51" s="22" t="s">
        <v>161</v>
      </c>
      <c r="C51" s="22" t="s">
        <v>29</v>
      </c>
      <c r="D51" s="22">
        <v>25</v>
      </c>
      <c r="E51" s="22" t="s">
        <v>107</v>
      </c>
      <c r="F51" s="22">
        <v>2</v>
      </c>
      <c r="G51" s="22">
        <v>0</v>
      </c>
      <c r="H51" s="22">
        <v>1.5</v>
      </c>
      <c r="I51" s="22">
        <v>0</v>
      </c>
      <c r="J51" s="22">
        <v>0</v>
      </c>
      <c r="K51" s="20"/>
      <c r="L51" s="22">
        <v>0</v>
      </c>
      <c r="M51" s="22">
        <v>0</v>
      </c>
      <c r="N51" s="20"/>
      <c r="O51" s="22">
        <v>0</v>
      </c>
      <c r="P51" s="22">
        <v>0</v>
      </c>
      <c r="Q51" s="20"/>
      <c r="R51" s="20"/>
      <c r="S51" s="22">
        <v>0</v>
      </c>
      <c r="T51" s="22">
        <v>0</v>
      </c>
      <c r="U51" s="20"/>
      <c r="V51" s="22">
        <v>0</v>
      </c>
      <c r="W51" s="22">
        <v>1</v>
      </c>
      <c r="X51" s="22">
        <v>1</v>
      </c>
      <c r="Y51" s="22">
        <v>0</v>
      </c>
      <c r="Z51" s="22">
        <v>0</v>
      </c>
      <c r="AA51" s="22">
        <v>0</v>
      </c>
      <c r="AB51" s="22">
        <v>0</v>
      </c>
      <c r="AC51" s="22">
        <v>0.5</v>
      </c>
      <c r="AD51" s="22">
        <v>0</v>
      </c>
    </row>
    <row r="52" spans="1:30" ht="15.75" customHeight="1" x14ac:dyDescent="0.2">
      <c r="A52" s="21">
        <v>51</v>
      </c>
      <c r="B52" s="22" t="s">
        <v>162</v>
      </c>
      <c r="C52" s="22" t="s">
        <v>103</v>
      </c>
      <c r="D52" s="22">
        <v>27</v>
      </c>
      <c r="E52" s="22" t="s">
        <v>99</v>
      </c>
      <c r="F52" s="22">
        <v>43</v>
      </c>
      <c r="G52" s="22">
        <v>43</v>
      </c>
      <c r="H52" s="22">
        <v>36.1</v>
      </c>
      <c r="I52" s="22">
        <v>9.8000000000000007</v>
      </c>
      <c r="J52" s="22">
        <v>19.600000000000001</v>
      </c>
      <c r="K52" s="22">
        <v>0.502</v>
      </c>
      <c r="L52" s="22">
        <v>2.2999999999999998</v>
      </c>
      <c r="M52" s="22">
        <v>6</v>
      </c>
      <c r="N52" s="22">
        <v>0.38100000000000001</v>
      </c>
      <c r="O52" s="22">
        <v>7.6</v>
      </c>
      <c r="P52" s="22">
        <v>13.6</v>
      </c>
      <c r="Q52" s="22">
        <v>0.55600000000000005</v>
      </c>
      <c r="R52" s="22">
        <v>0.56100000000000005</v>
      </c>
      <c r="S52" s="22">
        <v>6.1</v>
      </c>
      <c r="T52" s="22">
        <v>7</v>
      </c>
      <c r="U52" s="22">
        <v>0.87</v>
      </c>
      <c r="V52" s="22">
        <v>0.7</v>
      </c>
      <c r="W52" s="22">
        <v>4</v>
      </c>
      <c r="X52" s="22">
        <v>4.7</v>
      </c>
      <c r="Y52" s="22">
        <v>7.1</v>
      </c>
      <c r="Z52" s="22">
        <v>0.9</v>
      </c>
      <c r="AA52" s="22">
        <v>0.4</v>
      </c>
      <c r="AB52" s="22">
        <v>2.6</v>
      </c>
      <c r="AC52" s="22">
        <v>3</v>
      </c>
      <c r="AD52" s="22">
        <v>28</v>
      </c>
    </row>
    <row r="53" spans="1:30" ht="15.75" customHeight="1" x14ac:dyDescent="0.2">
      <c r="A53" s="21">
        <v>52</v>
      </c>
      <c r="B53" s="22" t="s">
        <v>163</v>
      </c>
      <c r="C53" s="22" t="s">
        <v>112</v>
      </c>
      <c r="D53" s="22">
        <v>22</v>
      </c>
      <c r="E53" s="22" t="s">
        <v>164</v>
      </c>
      <c r="F53" s="22">
        <v>14</v>
      </c>
      <c r="G53" s="22">
        <v>0</v>
      </c>
      <c r="H53" s="22">
        <v>7.5</v>
      </c>
      <c r="I53" s="22">
        <v>1.4</v>
      </c>
      <c r="J53" s="22">
        <v>3.6</v>
      </c>
      <c r="K53" s="22">
        <v>0.4</v>
      </c>
      <c r="L53" s="22">
        <v>0.4</v>
      </c>
      <c r="M53" s="22">
        <v>1.2</v>
      </c>
      <c r="N53" s="22">
        <v>0.35299999999999998</v>
      </c>
      <c r="O53" s="22">
        <v>1</v>
      </c>
      <c r="P53" s="22">
        <v>2.4</v>
      </c>
      <c r="Q53" s="22">
        <v>0.42399999999999999</v>
      </c>
      <c r="R53" s="22">
        <v>0.46</v>
      </c>
      <c r="S53" s="22">
        <v>0.6</v>
      </c>
      <c r="T53" s="22">
        <v>0.7</v>
      </c>
      <c r="U53" s="22">
        <v>0.9</v>
      </c>
      <c r="V53" s="22">
        <v>0.5</v>
      </c>
      <c r="W53" s="22">
        <v>0.5</v>
      </c>
      <c r="X53" s="22">
        <v>1</v>
      </c>
      <c r="Y53" s="22">
        <v>0.4</v>
      </c>
      <c r="Z53" s="22">
        <v>0.1</v>
      </c>
      <c r="AA53" s="22">
        <v>0.1</v>
      </c>
      <c r="AB53" s="22">
        <v>0.4</v>
      </c>
      <c r="AC53" s="22">
        <v>1</v>
      </c>
      <c r="AD53" s="22">
        <v>3.9</v>
      </c>
    </row>
    <row r="54" spans="1:30" ht="15.75" customHeight="1" x14ac:dyDescent="0.2">
      <c r="A54" s="21">
        <v>53</v>
      </c>
      <c r="B54" s="22" t="s">
        <v>165</v>
      </c>
      <c r="C54" s="22" t="s">
        <v>84</v>
      </c>
      <c r="D54" s="22">
        <v>31</v>
      </c>
      <c r="E54" s="22" t="s">
        <v>88</v>
      </c>
      <c r="F54" s="22">
        <v>45</v>
      </c>
      <c r="G54" s="22">
        <v>0</v>
      </c>
      <c r="H54" s="22">
        <v>14</v>
      </c>
      <c r="I54" s="22">
        <v>2.1</v>
      </c>
      <c r="J54" s="22">
        <v>4.4000000000000004</v>
      </c>
      <c r="K54" s="22">
        <v>0.48499999999999999</v>
      </c>
      <c r="L54" s="22">
        <v>0.6</v>
      </c>
      <c r="M54" s="22">
        <v>2</v>
      </c>
      <c r="N54" s="22">
        <v>0.33</v>
      </c>
      <c r="O54" s="22">
        <v>1.5</v>
      </c>
      <c r="P54" s="22">
        <v>2.4</v>
      </c>
      <c r="Q54" s="22">
        <v>0.60899999999999999</v>
      </c>
      <c r="R54" s="22">
        <v>0.55800000000000005</v>
      </c>
      <c r="S54" s="22">
        <v>1.3</v>
      </c>
      <c r="T54" s="22">
        <v>1.8</v>
      </c>
      <c r="U54" s="22">
        <v>0.75900000000000001</v>
      </c>
      <c r="V54" s="22">
        <v>1.2</v>
      </c>
      <c r="W54" s="22">
        <v>2.9</v>
      </c>
      <c r="X54" s="22">
        <v>4.0999999999999996</v>
      </c>
      <c r="Y54" s="22">
        <v>0.4</v>
      </c>
      <c r="Z54" s="22">
        <v>0.3</v>
      </c>
      <c r="AA54" s="22">
        <v>0.4</v>
      </c>
      <c r="AB54" s="22">
        <v>0.5</v>
      </c>
      <c r="AC54" s="22">
        <v>1.4</v>
      </c>
      <c r="AD54" s="22">
        <v>6.2</v>
      </c>
    </row>
    <row r="55" spans="1:30" ht="15.75" customHeight="1" x14ac:dyDescent="0.2">
      <c r="A55" s="21">
        <v>54</v>
      </c>
      <c r="B55" s="22" t="s">
        <v>166</v>
      </c>
      <c r="C55" s="22" t="s">
        <v>92</v>
      </c>
      <c r="D55" s="22">
        <v>23</v>
      </c>
      <c r="E55" s="22" t="s">
        <v>123</v>
      </c>
      <c r="F55" s="22">
        <v>14</v>
      </c>
      <c r="G55" s="22">
        <v>0</v>
      </c>
      <c r="H55" s="22">
        <v>5.8</v>
      </c>
      <c r="I55" s="22">
        <v>1.3</v>
      </c>
      <c r="J55" s="22">
        <v>2.9</v>
      </c>
      <c r="K55" s="22">
        <v>0.439</v>
      </c>
      <c r="L55" s="22">
        <v>0.9</v>
      </c>
      <c r="M55" s="22">
        <v>2.1</v>
      </c>
      <c r="N55" s="22">
        <v>0.433</v>
      </c>
      <c r="O55" s="22">
        <v>0.4</v>
      </c>
      <c r="P55" s="22">
        <v>0.8</v>
      </c>
      <c r="Q55" s="22">
        <v>0.45500000000000002</v>
      </c>
      <c r="R55" s="22">
        <v>0.59799999999999998</v>
      </c>
      <c r="S55" s="22">
        <v>0.1</v>
      </c>
      <c r="T55" s="22">
        <v>0.1</v>
      </c>
      <c r="U55" s="22">
        <v>0.5</v>
      </c>
      <c r="V55" s="22">
        <v>0.1</v>
      </c>
      <c r="W55" s="22">
        <v>0.6</v>
      </c>
      <c r="X55" s="22">
        <v>0.6</v>
      </c>
      <c r="Y55" s="22">
        <v>0.4</v>
      </c>
      <c r="Z55" s="22">
        <v>0.1</v>
      </c>
      <c r="AA55" s="22">
        <v>0.1</v>
      </c>
      <c r="AB55" s="22">
        <v>0.1</v>
      </c>
      <c r="AC55" s="22">
        <v>0.2</v>
      </c>
      <c r="AD55" s="22">
        <v>3.6</v>
      </c>
    </row>
    <row r="56" spans="1:30" ht="15.75" customHeight="1" x14ac:dyDescent="0.2">
      <c r="A56" s="21">
        <v>55</v>
      </c>
      <c r="B56" s="22" t="s">
        <v>167</v>
      </c>
      <c r="C56" s="22" t="s">
        <v>103</v>
      </c>
      <c r="D56" s="22">
        <v>24</v>
      </c>
      <c r="E56" s="22" t="s">
        <v>118</v>
      </c>
      <c r="F56" s="22">
        <v>6</v>
      </c>
      <c r="G56" s="22">
        <v>0</v>
      </c>
      <c r="H56" s="22">
        <v>9.5</v>
      </c>
      <c r="I56" s="22">
        <v>0.8</v>
      </c>
      <c r="J56" s="22">
        <v>3.5</v>
      </c>
      <c r="K56" s="22">
        <v>0.23799999999999999</v>
      </c>
      <c r="L56" s="22">
        <v>0</v>
      </c>
      <c r="M56" s="22">
        <v>1.3</v>
      </c>
      <c r="N56" s="22">
        <v>0</v>
      </c>
      <c r="O56" s="22">
        <v>0.8</v>
      </c>
      <c r="P56" s="22">
        <v>2.2000000000000002</v>
      </c>
      <c r="Q56" s="22">
        <v>0.38500000000000001</v>
      </c>
      <c r="R56" s="22">
        <v>0.23799999999999999</v>
      </c>
      <c r="S56" s="22">
        <v>0</v>
      </c>
      <c r="T56" s="22">
        <v>0</v>
      </c>
      <c r="U56" s="20"/>
      <c r="V56" s="22">
        <v>0.3</v>
      </c>
      <c r="W56" s="22">
        <v>1.3</v>
      </c>
      <c r="X56" s="22">
        <v>1.7</v>
      </c>
      <c r="Y56" s="22">
        <v>1.3</v>
      </c>
      <c r="Z56" s="22">
        <v>0</v>
      </c>
      <c r="AA56" s="22">
        <v>0</v>
      </c>
      <c r="AB56" s="22">
        <v>1.3</v>
      </c>
      <c r="AC56" s="22">
        <v>0.5</v>
      </c>
      <c r="AD56" s="22">
        <v>1.7</v>
      </c>
    </row>
    <row r="57" spans="1:30" ht="15.75" customHeight="1" x14ac:dyDescent="0.2">
      <c r="A57" s="21">
        <v>56</v>
      </c>
      <c r="B57" s="22" t="s">
        <v>168</v>
      </c>
      <c r="C57" s="22" t="s">
        <v>103</v>
      </c>
      <c r="D57" s="22">
        <v>20</v>
      </c>
      <c r="E57" s="22" t="s">
        <v>133</v>
      </c>
      <c r="F57" s="22">
        <v>48</v>
      </c>
      <c r="G57" s="22">
        <v>21</v>
      </c>
      <c r="H57" s="22">
        <v>20.2</v>
      </c>
      <c r="I57" s="22">
        <v>3.2</v>
      </c>
      <c r="J57" s="22">
        <v>7.5</v>
      </c>
      <c r="K57" s="22">
        <v>0.42199999999999999</v>
      </c>
      <c r="L57" s="22">
        <v>0.9</v>
      </c>
      <c r="M57" s="22">
        <v>3</v>
      </c>
      <c r="N57" s="22">
        <v>0.29499999999999998</v>
      </c>
      <c r="O57" s="22">
        <v>2.2999999999999998</v>
      </c>
      <c r="P57" s="22">
        <v>4.5</v>
      </c>
      <c r="Q57" s="22">
        <v>0.50900000000000001</v>
      </c>
      <c r="R57" s="22">
        <v>0.48199999999999998</v>
      </c>
      <c r="S57" s="22">
        <v>0.5</v>
      </c>
      <c r="T57" s="22">
        <v>0.6</v>
      </c>
      <c r="U57" s="22">
        <v>0.92900000000000005</v>
      </c>
      <c r="V57" s="22">
        <v>0.3</v>
      </c>
      <c r="W57" s="22">
        <v>1.6</v>
      </c>
      <c r="X57" s="22">
        <v>2</v>
      </c>
      <c r="Y57" s="22">
        <v>2.2000000000000002</v>
      </c>
      <c r="Z57" s="22">
        <v>0.4</v>
      </c>
      <c r="AA57" s="22">
        <v>0.1</v>
      </c>
      <c r="AB57" s="22">
        <v>1.1000000000000001</v>
      </c>
      <c r="AC57" s="22">
        <v>1.2</v>
      </c>
      <c r="AD57" s="22">
        <v>7.8</v>
      </c>
    </row>
    <row r="58" spans="1:30" ht="15.75" customHeight="1" x14ac:dyDescent="0.2">
      <c r="A58" s="21">
        <v>57</v>
      </c>
      <c r="B58" s="22" t="s">
        <v>169</v>
      </c>
      <c r="C58" s="22" t="s">
        <v>92</v>
      </c>
      <c r="D58" s="22">
        <v>22</v>
      </c>
      <c r="E58" s="22" t="s">
        <v>170</v>
      </c>
      <c r="F58" s="22">
        <v>53</v>
      </c>
      <c r="G58" s="22">
        <v>0</v>
      </c>
      <c r="H58" s="22">
        <v>18.899999999999999</v>
      </c>
      <c r="I58" s="22">
        <v>2.5</v>
      </c>
      <c r="J58" s="22">
        <v>5.7</v>
      </c>
      <c r="K58" s="22">
        <v>0.44700000000000001</v>
      </c>
      <c r="L58" s="22">
        <v>0.7</v>
      </c>
      <c r="M58" s="22">
        <v>1.8</v>
      </c>
      <c r="N58" s="22">
        <v>0.36799999999999999</v>
      </c>
      <c r="O58" s="22">
        <v>1.9</v>
      </c>
      <c r="P58" s="22">
        <v>3.9</v>
      </c>
      <c r="Q58" s="22">
        <v>0.48299999999999998</v>
      </c>
      <c r="R58" s="22">
        <v>0.505</v>
      </c>
      <c r="S58" s="22">
        <v>1.2</v>
      </c>
      <c r="T58" s="22">
        <v>1.7</v>
      </c>
      <c r="U58" s="22">
        <v>0.74199999999999999</v>
      </c>
      <c r="V58" s="22">
        <v>0.8</v>
      </c>
      <c r="W58" s="22">
        <v>2.6</v>
      </c>
      <c r="X58" s="22">
        <v>3.5</v>
      </c>
      <c r="Y58" s="22">
        <v>1.4</v>
      </c>
      <c r="Z58" s="22">
        <v>0.4</v>
      </c>
      <c r="AA58" s="22">
        <v>0.4</v>
      </c>
      <c r="AB58" s="22">
        <v>0.7</v>
      </c>
      <c r="AC58" s="22">
        <v>1.5</v>
      </c>
      <c r="AD58" s="22">
        <v>7</v>
      </c>
    </row>
    <row r="59" spans="1:30" ht="15.75" customHeight="1" x14ac:dyDescent="0.2">
      <c r="A59" s="21">
        <v>58</v>
      </c>
      <c r="B59" s="22" t="s">
        <v>171</v>
      </c>
      <c r="C59" s="22" t="s">
        <v>112</v>
      </c>
      <c r="D59" s="22">
        <v>27</v>
      </c>
      <c r="E59" s="22" t="s">
        <v>172</v>
      </c>
      <c r="F59" s="22">
        <v>52</v>
      </c>
      <c r="G59" s="22">
        <v>52</v>
      </c>
      <c r="H59" s="22">
        <v>35.299999999999997</v>
      </c>
      <c r="I59" s="22">
        <v>7.7</v>
      </c>
      <c r="J59" s="22">
        <v>16.899999999999999</v>
      </c>
      <c r="K59" s="22">
        <v>0.45300000000000001</v>
      </c>
      <c r="L59" s="22">
        <v>2.6</v>
      </c>
      <c r="M59" s="22">
        <v>6.9</v>
      </c>
      <c r="N59" s="22">
        <v>0.372</v>
      </c>
      <c r="O59" s="22">
        <v>5.0999999999999996</v>
      </c>
      <c r="P59" s="22">
        <v>10</v>
      </c>
      <c r="Q59" s="22">
        <v>0.50900000000000001</v>
      </c>
      <c r="R59" s="22">
        <v>0.52800000000000002</v>
      </c>
      <c r="S59" s="22">
        <v>3.9</v>
      </c>
      <c r="T59" s="22">
        <v>4.8</v>
      </c>
      <c r="U59" s="22">
        <v>0.82599999999999996</v>
      </c>
      <c r="V59" s="22">
        <v>0.8</v>
      </c>
      <c r="W59" s="22">
        <v>4.0999999999999996</v>
      </c>
      <c r="X59" s="22">
        <v>4.9000000000000004</v>
      </c>
      <c r="Y59" s="22">
        <v>3.7</v>
      </c>
      <c r="Z59" s="22">
        <v>0.9</v>
      </c>
      <c r="AA59" s="22">
        <v>0.4</v>
      </c>
      <c r="AB59" s="22">
        <v>2.2999999999999998</v>
      </c>
      <c r="AC59" s="22">
        <v>1.6</v>
      </c>
      <c r="AD59" s="22">
        <v>21.8</v>
      </c>
    </row>
    <row r="60" spans="1:30" ht="15.75" customHeight="1" x14ac:dyDescent="0.2">
      <c r="A60" s="21">
        <v>59</v>
      </c>
      <c r="B60" s="22" t="s">
        <v>173</v>
      </c>
      <c r="C60" s="22" t="s">
        <v>112</v>
      </c>
      <c r="D60" s="22">
        <v>25</v>
      </c>
      <c r="E60" s="22" t="s">
        <v>123</v>
      </c>
      <c r="F60" s="22">
        <v>41</v>
      </c>
      <c r="G60" s="22">
        <v>39</v>
      </c>
      <c r="H60" s="22">
        <v>37.1</v>
      </c>
      <c r="I60" s="22">
        <v>8.1999999999999993</v>
      </c>
      <c r="J60" s="22">
        <v>17.8</v>
      </c>
      <c r="K60" s="22">
        <v>0.46400000000000002</v>
      </c>
      <c r="L60" s="22">
        <v>2.5</v>
      </c>
      <c r="M60" s="22">
        <v>6.6</v>
      </c>
      <c r="N60" s="22">
        <v>0.373</v>
      </c>
      <c r="O60" s="22">
        <v>5.8</v>
      </c>
      <c r="P60" s="22">
        <v>11.2</v>
      </c>
      <c r="Q60" s="22">
        <v>0.51700000000000002</v>
      </c>
      <c r="R60" s="22">
        <v>0.53300000000000003</v>
      </c>
      <c r="S60" s="22">
        <v>2.7</v>
      </c>
      <c r="T60" s="22">
        <v>3.2</v>
      </c>
      <c r="U60" s="22">
        <v>0.85499999999999998</v>
      </c>
      <c r="V60" s="22">
        <v>0.9</v>
      </c>
      <c r="W60" s="22">
        <v>6.2</v>
      </c>
      <c r="X60" s="22">
        <v>7.1</v>
      </c>
      <c r="Y60" s="22">
        <v>3.3</v>
      </c>
      <c r="Z60" s="22">
        <v>1</v>
      </c>
      <c r="AA60" s="22">
        <v>0.6</v>
      </c>
      <c r="AB60" s="22">
        <v>2</v>
      </c>
      <c r="AC60" s="22">
        <v>1.9</v>
      </c>
      <c r="AD60" s="22">
        <v>21.7</v>
      </c>
    </row>
    <row r="61" spans="1:30" ht="15.75" customHeight="1" x14ac:dyDescent="0.2">
      <c r="A61" s="21">
        <v>60</v>
      </c>
      <c r="B61" s="22" t="s">
        <v>174</v>
      </c>
      <c r="C61" s="22" t="s">
        <v>112</v>
      </c>
      <c r="D61" s="22">
        <v>25</v>
      </c>
      <c r="E61" s="22" t="s">
        <v>131</v>
      </c>
      <c r="F61" s="22">
        <v>34</v>
      </c>
      <c r="G61" s="22">
        <v>0</v>
      </c>
      <c r="H61" s="22">
        <v>10.9</v>
      </c>
      <c r="I61" s="22">
        <v>1.3</v>
      </c>
      <c r="J61" s="22">
        <v>2.8</v>
      </c>
      <c r="K61" s="22">
        <v>0.45700000000000002</v>
      </c>
      <c r="L61" s="22">
        <v>0.3</v>
      </c>
      <c r="M61" s="22">
        <v>1.1000000000000001</v>
      </c>
      <c r="N61" s="22">
        <v>0.28899999999999998</v>
      </c>
      <c r="O61" s="22">
        <v>0.9</v>
      </c>
      <c r="P61" s="22">
        <v>1.6</v>
      </c>
      <c r="Q61" s="22">
        <v>0.57099999999999995</v>
      </c>
      <c r="R61" s="22">
        <v>0.51600000000000001</v>
      </c>
      <c r="S61" s="22">
        <v>0.9</v>
      </c>
      <c r="T61" s="22">
        <v>1.3</v>
      </c>
      <c r="U61" s="22">
        <v>0.69799999999999995</v>
      </c>
      <c r="V61" s="22">
        <v>1</v>
      </c>
      <c r="W61" s="22">
        <v>1.8</v>
      </c>
      <c r="X61" s="22">
        <v>2.9</v>
      </c>
      <c r="Y61" s="22">
        <v>0.7</v>
      </c>
      <c r="Z61" s="22">
        <v>0.4</v>
      </c>
      <c r="AA61" s="22">
        <v>0.1</v>
      </c>
      <c r="AB61" s="22">
        <v>0.3</v>
      </c>
      <c r="AC61" s="22">
        <v>1.1000000000000001</v>
      </c>
      <c r="AD61" s="22">
        <v>3.7</v>
      </c>
    </row>
    <row r="62" spans="1:30" ht="15.75" customHeight="1" x14ac:dyDescent="0.2">
      <c r="A62" s="21">
        <v>61</v>
      </c>
      <c r="B62" s="22" t="s">
        <v>175</v>
      </c>
      <c r="C62" s="22" t="s">
        <v>103</v>
      </c>
      <c r="D62" s="22">
        <v>31</v>
      </c>
      <c r="E62" s="22" t="s">
        <v>118</v>
      </c>
      <c r="F62" s="22">
        <v>39</v>
      </c>
      <c r="G62" s="22">
        <v>25</v>
      </c>
      <c r="H62" s="22">
        <v>0</v>
      </c>
      <c r="I62" s="22">
        <v>5.6</v>
      </c>
      <c r="J62" s="22">
        <v>12.7</v>
      </c>
      <c r="K62" s="22">
        <v>0.44</v>
      </c>
      <c r="L62" s="22">
        <v>2.1</v>
      </c>
      <c r="M62" s="22">
        <v>5.0999999999999996</v>
      </c>
      <c r="N62" s="22">
        <v>0.41199999999999998</v>
      </c>
      <c r="O62" s="22">
        <v>3.5</v>
      </c>
      <c r="P62" s="22">
        <v>7.6</v>
      </c>
      <c r="Q62" s="22">
        <v>0.45800000000000002</v>
      </c>
      <c r="R62" s="22">
        <v>0.52200000000000002</v>
      </c>
      <c r="S62" s="22">
        <v>2.4</v>
      </c>
      <c r="T62" s="22">
        <v>3</v>
      </c>
      <c r="U62" s="22">
        <v>0.81899999999999995</v>
      </c>
      <c r="V62" s="22">
        <v>0.7</v>
      </c>
      <c r="W62" s="22">
        <v>3.1</v>
      </c>
      <c r="X62" s="22">
        <v>3.8</v>
      </c>
      <c r="Y62" s="22">
        <v>5.5</v>
      </c>
      <c r="Z62" s="22">
        <v>0.7</v>
      </c>
      <c r="AA62" s="22">
        <v>0.2</v>
      </c>
      <c r="AB62" s="22">
        <v>1.5</v>
      </c>
      <c r="AC62" s="22">
        <v>1.5</v>
      </c>
      <c r="AD62" s="22">
        <v>15.7</v>
      </c>
    </row>
    <row r="63" spans="1:30" ht="15.75" customHeight="1" x14ac:dyDescent="0.2">
      <c r="A63" s="21">
        <v>62</v>
      </c>
      <c r="B63" s="22" t="s">
        <v>176</v>
      </c>
      <c r="C63" s="22" t="s">
        <v>103</v>
      </c>
      <c r="D63" s="22">
        <v>25</v>
      </c>
      <c r="E63" s="22" t="s">
        <v>172</v>
      </c>
      <c r="F63" s="22">
        <v>10</v>
      </c>
      <c r="G63" s="22">
        <v>0</v>
      </c>
      <c r="H63" s="22">
        <v>10.4</v>
      </c>
      <c r="I63" s="22">
        <v>1.5</v>
      </c>
      <c r="J63" s="22">
        <v>4.5999999999999996</v>
      </c>
      <c r="K63" s="22">
        <v>0.32600000000000001</v>
      </c>
      <c r="L63" s="22">
        <v>1.1000000000000001</v>
      </c>
      <c r="M63" s="22">
        <v>3.2</v>
      </c>
      <c r="N63" s="22">
        <v>0.34399999999999997</v>
      </c>
      <c r="O63" s="22">
        <v>0.4</v>
      </c>
      <c r="P63" s="22">
        <v>1.4</v>
      </c>
      <c r="Q63" s="22">
        <v>0.28599999999999998</v>
      </c>
      <c r="R63" s="22">
        <v>0.44600000000000001</v>
      </c>
      <c r="S63" s="22">
        <v>0.1</v>
      </c>
      <c r="T63" s="22">
        <v>0.2</v>
      </c>
      <c r="U63" s="22">
        <v>0.5</v>
      </c>
      <c r="V63" s="22">
        <v>0.7</v>
      </c>
      <c r="W63" s="22">
        <v>1.1000000000000001</v>
      </c>
      <c r="X63" s="22">
        <v>1.8</v>
      </c>
      <c r="Y63" s="22">
        <v>0.5</v>
      </c>
      <c r="Z63" s="22">
        <v>0.1</v>
      </c>
      <c r="AA63" s="22">
        <v>0.1</v>
      </c>
      <c r="AB63" s="22">
        <v>0.3</v>
      </c>
      <c r="AC63" s="22">
        <v>0.3</v>
      </c>
      <c r="AD63" s="22">
        <v>4.2</v>
      </c>
    </row>
    <row r="64" spans="1:30" ht="15.75" customHeight="1" x14ac:dyDescent="0.2">
      <c r="A64" s="21">
        <v>63</v>
      </c>
      <c r="B64" s="22" t="s">
        <v>177</v>
      </c>
      <c r="C64" s="22" t="s">
        <v>112</v>
      </c>
      <c r="D64" s="22">
        <v>28</v>
      </c>
      <c r="E64" s="22" t="s">
        <v>178</v>
      </c>
      <c r="F64" s="22">
        <v>43</v>
      </c>
      <c r="G64" s="22">
        <v>43</v>
      </c>
      <c r="H64" s="22">
        <v>31.2</v>
      </c>
      <c r="I64" s="22">
        <v>5</v>
      </c>
      <c r="J64" s="22">
        <v>11.1</v>
      </c>
      <c r="K64" s="22">
        <v>0.45100000000000001</v>
      </c>
      <c r="L64" s="22">
        <v>1.9</v>
      </c>
      <c r="M64" s="22">
        <v>4.9000000000000004</v>
      </c>
      <c r="N64" s="22">
        <v>0.39300000000000002</v>
      </c>
      <c r="O64" s="22">
        <v>3.1</v>
      </c>
      <c r="P64" s="22">
        <v>6.2</v>
      </c>
      <c r="Q64" s="22">
        <v>0.496</v>
      </c>
      <c r="R64" s="22">
        <v>0.53800000000000003</v>
      </c>
      <c r="S64" s="22">
        <v>2</v>
      </c>
      <c r="T64" s="22">
        <v>2.2999999999999998</v>
      </c>
      <c r="U64" s="22">
        <v>0.85</v>
      </c>
      <c r="V64" s="22">
        <v>0.7</v>
      </c>
      <c r="W64" s="22">
        <v>2.7</v>
      </c>
      <c r="X64" s="22">
        <v>3.3</v>
      </c>
      <c r="Y64" s="22">
        <v>1.6</v>
      </c>
      <c r="Z64" s="22">
        <v>0.9</v>
      </c>
      <c r="AA64" s="22">
        <v>0.1</v>
      </c>
      <c r="AB64" s="22">
        <v>1.4</v>
      </c>
      <c r="AC64" s="22">
        <v>3.6</v>
      </c>
      <c r="AD64" s="22">
        <v>13.9</v>
      </c>
    </row>
    <row r="65" spans="1:30" ht="15.75" customHeight="1" x14ac:dyDescent="0.2">
      <c r="A65" s="21">
        <v>64</v>
      </c>
      <c r="B65" s="22" t="s">
        <v>179</v>
      </c>
      <c r="C65" s="22" t="s">
        <v>180</v>
      </c>
      <c r="D65" s="22">
        <v>27</v>
      </c>
      <c r="E65" s="22" t="s">
        <v>88</v>
      </c>
      <c r="F65" s="22">
        <v>45</v>
      </c>
      <c r="G65" s="22">
        <v>38</v>
      </c>
      <c r="H65" s="22">
        <v>28.6</v>
      </c>
      <c r="I65" s="22">
        <v>4.3</v>
      </c>
      <c r="J65" s="22">
        <v>9.1999999999999993</v>
      </c>
      <c r="K65" s="22">
        <v>0.46700000000000003</v>
      </c>
      <c r="L65" s="22">
        <v>0.9</v>
      </c>
      <c r="M65" s="22">
        <v>2.8</v>
      </c>
      <c r="N65" s="22">
        <v>0.32</v>
      </c>
      <c r="O65" s="22">
        <v>3.4</v>
      </c>
      <c r="P65" s="22">
        <v>6.4</v>
      </c>
      <c r="Q65" s="22">
        <v>0.53100000000000003</v>
      </c>
      <c r="R65" s="22">
        <v>0.51600000000000001</v>
      </c>
      <c r="S65" s="22">
        <v>1.8</v>
      </c>
      <c r="T65" s="22">
        <v>2.2000000000000002</v>
      </c>
      <c r="U65" s="22">
        <v>0.84499999999999997</v>
      </c>
      <c r="V65" s="22">
        <v>0.9</v>
      </c>
      <c r="W65" s="22">
        <v>3.8</v>
      </c>
      <c r="X65" s="22">
        <v>4.5999999999999996</v>
      </c>
      <c r="Y65" s="22">
        <v>2.7</v>
      </c>
      <c r="Z65" s="22">
        <v>1</v>
      </c>
      <c r="AA65" s="22">
        <v>0.3</v>
      </c>
      <c r="AB65" s="22">
        <v>1.2</v>
      </c>
      <c r="AC65" s="22">
        <v>2.4</v>
      </c>
      <c r="AD65" s="22">
        <v>11.3</v>
      </c>
    </row>
    <row r="66" spans="1:30" ht="15.75" customHeight="1" x14ac:dyDescent="0.2">
      <c r="A66" s="21">
        <v>65</v>
      </c>
      <c r="B66" s="22" t="s">
        <v>181</v>
      </c>
      <c r="C66" s="22" t="s">
        <v>92</v>
      </c>
      <c r="D66" s="22">
        <v>26</v>
      </c>
      <c r="E66" s="22" t="s">
        <v>114</v>
      </c>
      <c r="F66" s="22">
        <v>5</v>
      </c>
      <c r="G66" s="22">
        <v>0</v>
      </c>
      <c r="H66" s="22">
        <v>5.8</v>
      </c>
      <c r="I66" s="22">
        <v>0.4</v>
      </c>
      <c r="J66" s="22">
        <v>1.8</v>
      </c>
      <c r="K66" s="22">
        <v>0.222</v>
      </c>
      <c r="L66" s="22">
        <v>0.4</v>
      </c>
      <c r="M66" s="22">
        <v>1.2</v>
      </c>
      <c r="N66" s="22">
        <v>0.33300000000000002</v>
      </c>
      <c r="O66" s="22">
        <v>0</v>
      </c>
      <c r="P66" s="22">
        <v>0.6</v>
      </c>
      <c r="Q66" s="22">
        <v>0</v>
      </c>
      <c r="R66" s="22">
        <v>0.33300000000000002</v>
      </c>
      <c r="S66" s="22">
        <v>0</v>
      </c>
      <c r="T66" s="22">
        <v>0</v>
      </c>
      <c r="U66" s="20"/>
      <c r="V66" s="22">
        <v>0.2</v>
      </c>
      <c r="W66" s="22">
        <v>0.2</v>
      </c>
      <c r="X66" s="22">
        <v>0.4</v>
      </c>
      <c r="Y66" s="22">
        <v>0</v>
      </c>
      <c r="Z66" s="22">
        <v>0</v>
      </c>
      <c r="AA66" s="22">
        <v>0.4</v>
      </c>
      <c r="AB66" s="22">
        <v>0.4</v>
      </c>
      <c r="AC66" s="22">
        <v>1</v>
      </c>
      <c r="AD66" s="22">
        <v>1.2</v>
      </c>
    </row>
    <row r="67" spans="1:30" ht="15.75" customHeight="1" x14ac:dyDescent="0.2">
      <c r="A67" s="21">
        <v>66</v>
      </c>
      <c r="B67" s="22" t="s">
        <v>182</v>
      </c>
      <c r="C67" s="22" t="s">
        <v>84</v>
      </c>
      <c r="D67" s="22">
        <v>22</v>
      </c>
      <c r="E67" s="22" t="s">
        <v>183</v>
      </c>
      <c r="F67" s="22">
        <v>6</v>
      </c>
      <c r="G67" s="22">
        <v>0</v>
      </c>
      <c r="H67" s="22">
        <v>6.7</v>
      </c>
      <c r="I67" s="22">
        <v>0.8</v>
      </c>
      <c r="J67" s="22">
        <v>1.8</v>
      </c>
      <c r="K67" s="22">
        <v>0.45500000000000002</v>
      </c>
      <c r="L67" s="22">
        <v>0.2</v>
      </c>
      <c r="M67" s="22">
        <v>0.5</v>
      </c>
      <c r="N67" s="22">
        <v>0.33300000000000002</v>
      </c>
      <c r="O67" s="22">
        <v>0.7</v>
      </c>
      <c r="P67" s="22">
        <v>1.3</v>
      </c>
      <c r="Q67" s="22">
        <v>0.5</v>
      </c>
      <c r="R67" s="22">
        <v>0.5</v>
      </c>
      <c r="S67" s="22">
        <v>0.7</v>
      </c>
      <c r="T67" s="22">
        <v>1.5</v>
      </c>
      <c r="U67" s="22">
        <v>0.44400000000000001</v>
      </c>
      <c r="V67" s="22">
        <v>0.5</v>
      </c>
      <c r="W67" s="22">
        <v>1</v>
      </c>
      <c r="X67" s="22">
        <v>1.5</v>
      </c>
      <c r="Y67" s="22">
        <v>0.7</v>
      </c>
      <c r="Z67" s="22">
        <v>0</v>
      </c>
      <c r="AA67" s="22">
        <v>0.7</v>
      </c>
      <c r="AB67" s="22">
        <v>0.7</v>
      </c>
      <c r="AC67" s="22">
        <v>0.8</v>
      </c>
      <c r="AD67" s="22">
        <v>2.5</v>
      </c>
    </row>
    <row r="68" spans="1:30" ht="15.75" customHeight="1" x14ac:dyDescent="0.2">
      <c r="A68" s="21">
        <v>67</v>
      </c>
      <c r="B68" s="22" t="s">
        <v>184</v>
      </c>
      <c r="C68" s="22" t="s">
        <v>112</v>
      </c>
      <c r="D68" s="22">
        <v>27</v>
      </c>
      <c r="E68" s="22" t="s">
        <v>131</v>
      </c>
      <c r="F68" s="22">
        <v>49</v>
      </c>
      <c r="G68" s="22">
        <v>49</v>
      </c>
      <c r="H68" s="22">
        <v>33.299999999999997</v>
      </c>
      <c r="I68" s="22">
        <v>8.6</v>
      </c>
      <c r="J68" s="22">
        <v>17.3</v>
      </c>
      <c r="K68" s="22">
        <v>0.495</v>
      </c>
      <c r="L68" s="22">
        <v>2</v>
      </c>
      <c r="M68" s="22">
        <v>5.7</v>
      </c>
      <c r="N68" s="22">
        <v>0.34499999999999997</v>
      </c>
      <c r="O68" s="22">
        <v>6.6</v>
      </c>
      <c r="P68" s="22">
        <v>11.6</v>
      </c>
      <c r="Q68" s="22">
        <v>0.56899999999999995</v>
      </c>
      <c r="R68" s="22">
        <v>0.55200000000000005</v>
      </c>
      <c r="S68" s="22">
        <v>3</v>
      </c>
      <c r="T68" s="22">
        <v>4.0999999999999996</v>
      </c>
      <c r="U68" s="22">
        <v>0.71899999999999997</v>
      </c>
      <c r="V68" s="22">
        <v>1.1000000000000001</v>
      </c>
      <c r="W68" s="22">
        <v>4.4000000000000004</v>
      </c>
      <c r="X68" s="22">
        <v>5.6</v>
      </c>
      <c r="Y68" s="22">
        <v>3.7</v>
      </c>
      <c r="Z68" s="22">
        <v>1.1000000000000001</v>
      </c>
      <c r="AA68" s="22">
        <v>0.6</v>
      </c>
      <c r="AB68" s="22">
        <v>2.4</v>
      </c>
      <c r="AC68" s="22">
        <v>2.6</v>
      </c>
      <c r="AD68" s="22">
        <v>22</v>
      </c>
    </row>
    <row r="69" spans="1:30" ht="15.75" customHeight="1" x14ac:dyDescent="0.2">
      <c r="A69" s="21">
        <v>68</v>
      </c>
      <c r="B69" s="22" t="s">
        <v>185</v>
      </c>
      <c r="C69" s="22" t="s">
        <v>92</v>
      </c>
      <c r="D69" s="22">
        <v>20</v>
      </c>
      <c r="E69" s="22" t="s">
        <v>186</v>
      </c>
      <c r="F69" s="22">
        <v>5</v>
      </c>
      <c r="G69" s="22">
        <v>0</v>
      </c>
      <c r="H69" s="22">
        <v>4</v>
      </c>
      <c r="I69" s="22">
        <v>0.6</v>
      </c>
      <c r="J69" s="22">
        <v>1.2</v>
      </c>
      <c r="K69" s="22">
        <v>0.5</v>
      </c>
      <c r="L69" s="22">
        <v>0</v>
      </c>
      <c r="M69" s="22">
        <v>0.2</v>
      </c>
      <c r="N69" s="22">
        <v>0</v>
      </c>
      <c r="O69" s="22">
        <v>0.6</v>
      </c>
      <c r="P69" s="22">
        <v>1</v>
      </c>
      <c r="Q69" s="22">
        <v>0.6</v>
      </c>
      <c r="R69" s="22">
        <v>0.5</v>
      </c>
      <c r="S69" s="22">
        <v>0.8</v>
      </c>
      <c r="T69" s="22">
        <v>1.2</v>
      </c>
      <c r="U69" s="22">
        <v>0.66700000000000004</v>
      </c>
      <c r="V69" s="22">
        <v>0.4</v>
      </c>
      <c r="W69" s="22">
        <v>0</v>
      </c>
      <c r="X69" s="22">
        <v>0.4</v>
      </c>
      <c r="Y69" s="22">
        <v>0.4</v>
      </c>
      <c r="Z69" s="22">
        <v>0</v>
      </c>
      <c r="AA69" s="22">
        <v>0</v>
      </c>
      <c r="AB69" s="22">
        <v>0</v>
      </c>
      <c r="AC69" s="22">
        <v>0.8</v>
      </c>
      <c r="AD69" s="22">
        <v>2</v>
      </c>
    </row>
    <row r="70" spans="1:30" ht="15.75" customHeight="1" x14ac:dyDescent="0.2">
      <c r="A70" s="21">
        <v>69</v>
      </c>
      <c r="B70" s="22" t="s">
        <v>187</v>
      </c>
      <c r="C70" s="22" t="s">
        <v>84</v>
      </c>
      <c r="D70" s="22">
        <v>24</v>
      </c>
      <c r="E70" s="22" t="s">
        <v>164</v>
      </c>
      <c r="F70" s="22">
        <v>31</v>
      </c>
      <c r="G70" s="22">
        <v>0</v>
      </c>
      <c r="H70" s="22">
        <v>8.8000000000000007</v>
      </c>
      <c r="I70" s="22">
        <v>0.7</v>
      </c>
      <c r="J70" s="22">
        <v>2</v>
      </c>
      <c r="K70" s="22">
        <v>0.377</v>
      </c>
      <c r="L70" s="22">
        <v>0.4</v>
      </c>
      <c r="M70" s="22">
        <v>1.3</v>
      </c>
      <c r="N70" s="22">
        <v>0.308</v>
      </c>
      <c r="O70" s="22">
        <v>0.4</v>
      </c>
      <c r="P70" s="22">
        <v>0.7</v>
      </c>
      <c r="Q70" s="22">
        <v>0.5</v>
      </c>
      <c r="R70" s="22">
        <v>0.47499999999999998</v>
      </c>
      <c r="S70" s="22">
        <v>0</v>
      </c>
      <c r="T70" s="22">
        <v>0.1</v>
      </c>
      <c r="U70" s="22">
        <v>0.5</v>
      </c>
      <c r="V70" s="22">
        <v>0.3</v>
      </c>
      <c r="W70" s="22">
        <v>1.1000000000000001</v>
      </c>
      <c r="X70" s="22">
        <v>1.4</v>
      </c>
      <c r="Y70" s="22">
        <v>0.5</v>
      </c>
      <c r="Z70" s="22">
        <v>0.2</v>
      </c>
      <c r="AA70" s="22">
        <v>0.1</v>
      </c>
      <c r="AB70" s="22">
        <v>0.2</v>
      </c>
      <c r="AC70" s="22">
        <v>1.3</v>
      </c>
      <c r="AD70" s="22">
        <v>1.9</v>
      </c>
    </row>
    <row r="71" spans="1:30" ht="15.75" customHeight="1" x14ac:dyDescent="0.2">
      <c r="A71" s="21">
        <v>70</v>
      </c>
      <c r="B71" s="22" t="s">
        <v>188</v>
      </c>
      <c r="C71" s="22" t="s">
        <v>29</v>
      </c>
      <c r="D71" s="22">
        <v>24</v>
      </c>
      <c r="E71" s="22" t="s">
        <v>118</v>
      </c>
      <c r="F71" s="22">
        <v>9</v>
      </c>
      <c r="G71" s="22">
        <v>4</v>
      </c>
      <c r="H71" s="22">
        <v>0</v>
      </c>
      <c r="I71" s="22">
        <v>1</v>
      </c>
      <c r="J71" s="22">
        <v>2.2999999999999998</v>
      </c>
      <c r="K71" s="22">
        <v>0.42899999999999999</v>
      </c>
      <c r="L71" s="22">
        <v>0</v>
      </c>
      <c r="M71" s="22">
        <v>0</v>
      </c>
      <c r="N71" s="20"/>
      <c r="O71" s="22">
        <v>1</v>
      </c>
      <c r="P71" s="22">
        <v>2.2999999999999998</v>
      </c>
      <c r="Q71" s="22">
        <v>0.42899999999999999</v>
      </c>
      <c r="R71" s="22">
        <v>0.42899999999999999</v>
      </c>
      <c r="S71" s="22">
        <v>0</v>
      </c>
      <c r="T71" s="22">
        <v>0.4</v>
      </c>
      <c r="U71" s="22">
        <v>0</v>
      </c>
      <c r="V71" s="22">
        <v>2</v>
      </c>
      <c r="W71" s="22">
        <v>3.1</v>
      </c>
      <c r="X71" s="22">
        <v>5.0999999999999996</v>
      </c>
      <c r="Y71" s="22">
        <v>0.2</v>
      </c>
      <c r="Z71" s="22">
        <v>0.2</v>
      </c>
      <c r="AA71" s="22">
        <v>0.3</v>
      </c>
      <c r="AB71" s="22">
        <v>0.4</v>
      </c>
      <c r="AC71" s="22">
        <v>1.2</v>
      </c>
      <c r="AD71" s="22">
        <v>2</v>
      </c>
    </row>
    <row r="72" spans="1:30" ht="15.75" customHeight="1" x14ac:dyDescent="0.2">
      <c r="A72" s="21">
        <v>71</v>
      </c>
      <c r="B72" s="22" t="s">
        <v>189</v>
      </c>
      <c r="C72" s="22" t="s">
        <v>112</v>
      </c>
      <c r="D72" s="22">
        <v>24</v>
      </c>
      <c r="E72" s="22" t="s">
        <v>88</v>
      </c>
      <c r="F72" s="22">
        <v>38</v>
      </c>
      <c r="G72" s="22">
        <v>3</v>
      </c>
      <c r="H72" s="22">
        <v>11.3</v>
      </c>
      <c r="I72" s="22">
        <v>1.4</v>
      </c>
      <c r="J72" s="22">
        <v>3.2</v>
      </c>
      <c r="K72" s="22">
        <v>0.439</v>
      </c>
      <c r="L72" s="22">
        <v>0.9</v>
      </c>
      <c r="M72" s="22">
        <v>2.2999999999999998</v>
      </c>
      <c r="N72" s="22">
        <v>0.371</v>
      </c>
      <c r="O72" s="22">
        <v>0.6</v>
      </c>
      <c r="P72" s="22">
        <v>0.9</v>
      </c>
      <c r="Q72" s="22">
        <v>0.61799999999999999</v>
      </c>
      <c r="R72" s="22">
        <v>0.57299999999999995</v>
      </c>
      <c r="S72" s="22">
        <v>0.6</v>
      </c>
      <c r="T72" s="22">
        <v>0.6</v>
      </c>
      <c r="U72" s="22">
        <v>0.875</v>
      </c>
      <c r="V72" s="22">
        <v>0.4</v>
      </c>
      <c r="W72" s="22">
        <v>1.6</v>
      </c>
      <c r="X72" s="22">
        <v>1.9</v>
      </c>
      <c r="Y72" s="22">
        <v>1</v>
      </c>
      <c r="Z72" s="22">
        <v>0.2</v>
      </c>
      <c r="AA72" s="22">
        <v>0.1</v>
      </c>
      <c r="AB72" s="22">
        <v>0.5</v>
      </c>
      <c r="AC72" s="22">
        <v>0.7</v>
      </c>
      <c r="AD72" s="22">
        <v>4.3</v>
      </c>
    </row>
    <row r="73" spans="1:30" ht="15.75" customHeight="1" x14ac:dyDescent="0.2">
      <c r="A73" s="21">
        <v>72</v>
      </c>
      <c r="B73" s="22" t="s">
        <v>190</v>
      </c>
      <c r="C73" s="22" t="s">
        <v>103</v>
      </c>
      <c r="D73" s="22">
        <v>27</v>
      </c>
      <c r="E73" s="22" t="s">
        <v>114</v>
      </c>
      <c r="F73" s="22">
        <v>50</v>
      </c>
      <c r="G73" s="22">
        <v>50</v>
      </c>
      <c r="H73" s="22">
        <v>35.799999999999997</v>
      </c>
      <c r="I73" s="22">
        <v>9.8000000000000007</v>
      </c>
      <c r="J73" s="22">
        <v>20.3</v>
      </c>
      <c r="K73" s="22">
        <v>0.48399999999999999</v>
      </c>
      <c r="L73" s="22">
        <v>2.6</v>
      </c>
      <c r="M73" s="22">
        <v>6.5</v>
      </c>
      <c r="N73" s="22">
        <v>0.40699999999999997</v>
      </c>
      <c r="O73" s="22">
        <v>7.2</v>
      </c>
      <c r="P73" s="22">
        <v>13.8</v>
      </c>
      <c r="Q73" s="22">
        <v>0.52</v>
      </c>
      <c r="R73" s="22">
        <v>0.54900000000000004</v>
      </c>
      <c r="S73" s="22">
        <v>5.2</v>
      </c>
      <c r="T73" s="22">
        <v>6.2</v>
      </c>
      <c r="U73" s="22">
        <v>0.84</v>
      </c>
      <c r="V73" s="22">
        <v>0.6</v>
      </c>
      <c r="W73" s="22">
        <v>3.3</v>
      </c>
      <c r="X73" s="22">
        <v>3.9</v>
      </c>
      <c r="Y73" s="22">
        <v>6.5</v>
      </c>
      <c r="Z73" s="22">
        <v>0.9</v>
      </c>
      <c r="AA73" s="22">
        <v>0.2</v>
      </c>
      <c r="AB73" s="22">
        <v>2.2999999999999998</v>
      </c>
      <c r="AC73" s="22">
        <v>2</v>
      </c>
      <c r="AD73" s="22">
        <v>27.5</v>
      </c>
    </row>
    <row r="74" spans="1:30" ht="15.75" customHeight="1" x14ac:dyDescent="0.2">
      <c r="A74" s="21">
        <v>73</v>
      </c>
      <c r="B74" s="22" t="s">
        <v>191</v>
      </c>
      <c r="C74" s="22" t="s">
        <v>29</v>
      </c>
      <c r="D74" s="22">
        <v>26</v>
      </c>
      <c r="E74" s="22" t="s">
        <v>90</v>
      </c>
      <c r="F74" s="22">
        <v>25</v>
      </c>
      <c r="G74" s="22">
        <v>3</v>
      </c>
      <c r="H74" s="22">
        <v>10.4</v>
      </c>
      <c r="I74" s="22">
        <v>1.8</v>
      </c>
      <c r="J74" s="22">
        <v>3.1</v>
      </c>
      <c r="K74" s="22">
        <v>0.57099999999999995</v>
      </c>
      <c r="L74" s="22">
        <v>0</v>
      </c>
      <c r="M74" s="22">
        <v>0.2</v>
      </c>
      <c r="N74" s="22">
        <v>0</v>
      </c>
      <c r="O74" s="22">
        <v>1.8</v>
      </c>
      <c r="P74" s="22">
        <v>2.9</v>
      </c>
      <c r="Q74" s="22">
        <v>0.60299999999999998</v>
      </c>
      <c r="R74" s="22">
        <v>0.57099999999999995</v>
      </c>
      <c r="S74" s="22">
        <v>0.7</v>
      </c>
      <c r="T74" s="22">
        <v>0.9</v>
      </c>
      <c r="U74" s="22">
        <v>0.81799999999999995</v>
      </c>
      <c r="V74" s="22">
        <v>1</v>
      </c>
      <c r="W74" s="22">
        <v>2.1</v>
      </c>
      <c r="X74" s="22">
        <v>3.1</v>
      </c>
      <c r="Y74" s="22">
        <v>0.6</v>
      </c>
      <c r="Z74" s="22">
        <v>0.2</v>
      </c>
      <c r="AA74" s="22">
        <v>0.2</v>
      </c>
      <c r="AB74" s="22">
        <v>0.6</v>
      </c>
      <c r="AC74" s="22">
        <v>1</v>
      </c>
      <c r="AD74" s="22">
        <v>4.2</v>
      </c>
    </row>
    <row r="75" spans="1:30" ht="15.75" customHeight="1" x14ac:dyDescent="0.2">
      <c r="A75" s="21">
        <v>74</v>
      </c>
      <c r="B75" s="22" t="s">
        <v>192</v>
      </c>
      <c r="C75" s="22" t="s">
        <v>92</v>
      </c>
      <c r="D75" s="22">
        <v>20</v>
      </c>
      <c r="E75" s="22" t="s">
        <v>150</v>
      </c>
      <c r="F75" s="22">
        <v>4</v>
      </c>
      <c r="G75" s="22">
        <v>0</v>
      </c>
      <c r="H75" s="22">
        <v>5.5</v>
      </c>
      <c r="I75" s="22">
        <v>0.5</v>
      </c>
      <c r="J75" s="22">
        <v>2</v>
      </c>
      <c r="K75" s="22">
        <v>0.25</v>
      </c>
      <c r="L75" s="22">
        <v>0.5</v>
      </c>
      <c r="M75" s="22">
        <v>1.5</v>
      </c>
      <c r="N75" s="22">
        <v>0.33300000000000002</v>
      </c>
      <c r="O75" s="22">
        <v>0</v>
      </c>
      <c r="P75" s="22">
        <v>0.5</v>
      </c>
      <c r="Q75" s="22">
        <v>0</v>
      </c>
      <c r="R75" s="22">
        <v>0.375</v>
      </c>
      <c r="S75" s="22">
        <v>0.3</v>
      </c>
      <c r="T75" s="22">
        <v>0.5</v>
      </c>
      <c r="U75" s="22">
        <v>0.5</v>
      </c>
      <c r="V75" s="22">
        <v>0.5</v>
      </c>
      <c r="W75" s="22">
        <v>1</v>
      </c>
      <c r="X75" s="22">
        <v>1.5</v>
      </c>
      <c r="Y75" s="22">
        <v>0.3</v>
      </c>
      <c r="Z75" s="22">
        <v>0</v>
      </c>
      <c r="AA75" s="22">
        <v>0</v>
      </c>
      <c r="AB75" s="22">
        <v>0</v>
      </c>
      <c r="AC75" s="22">
        <v>0.3</v>
      </c>
      <c r="AD75" s="22">
        <v>1.8</v>
      </c>
    </row>
    <row r="76" spans="1:30" ht="15.75" customHeight="1" x14ac:dyDescent="0.2">
      <c r="A76" s="21">
        <v>75</v>
      </c>
      <c r="B76" s="22" t="s">
        <v>193</v>
      </c>
      <c r="C76" s="22" t="s">
        <v>112</v>
      </c>
      <c r="D76" s="22">
        <v>32</v>
      </c>
      <c r="E76" s="22" t="s">
        <v>178</v>
      </c>
      <c r="F76" s="22">
        <v>22</v>
      </c>
      <c r="G76" s="22">
        <v>0</v>
      </c>
      <c r="H76" s="22">
        <v>9.4</v>
      </c>
      <c r="I76" s="22">
        <v>0.9</v>
      </c>
      <c r="J76" s="22">
        <v>2.1</v>
      </c>
      <c r="K76" s="22">
        <v>0.42599999999999999</v>
      </c>
      <c r="L76" s="22">
        <v>0.7</v>
      </c>
      <c r="M76" s="22">
        <v>1.6</v>
      </c>
      <c r="N76" s="22">
        <v>0.41699999999999998</v>
      </c>
      <c r="O76" s="22">
        <v>0.2</v>
      </c>
      <c r="P76" s="22">
        <v>0.5</v>
      </c>
      <c r="Q76" s="22">
        <v>0.45500000000000002</v>
      </c>
      <c r="R76" s="22">
        <v>0.58499999999999996</v>
      </c>
      <c r="S76" s="22">
        <v>0</v>
      </c>
      <c r="T76" s="22">
        <v>0</v>
      </c>
      <c r="U76" s="22">
        <v>1</v>
      </c>
      <c r="V76" s="22">
        <v>0.1</v>
      </c>
      <c r="W76" s="22">
        <v>1.4</v>
      </c>
      <c r="X76" s="22">
        <v>1.5</v>
      </c>
      <c r="Y76" s="22">
        <v>0.5</v>
      </c>
      <c r="Z76" s="22">
        <v>0.2</v>
      </c>
      <c r="AA76" s="22">
        <v>0.1</v>
      </c>
      <c r="AB76" s="22">
        <v>0.2</v>
      </c>
      <c r="AC76" s="22">
        <v>0.5</v>
      </c>
      <c r="AD76" s="22">
        <v>2.5</v>
      </c>
    </row>
    <row r="77" spans="1:30" ht="15.75" customHeight="1" x14ac:dyDescent="0.2">
      <c r="A77" s="21">
        <v>76</v>
      </c>
      <c r="B77" s="22" t="s">
        <v>194</v>
      </c>
      <c r="C77" s="22" t="s">
        <v>92</v>
      </c>
      <c r="D77" s="22">
        <v>32</v>
      </c>
      <c r="E77" s="22" t="s">
        <v>88</v>
      </c>
      <c r="F77" s="22">
        <v>44</v>
      </c>
      <c r="G77" s="22">
        <v>0</v>
      </c>
      <c r="H77" s="22">
        <v>21</v>
      </c>
      <c r="I77" s="22">
        <v>3.8</v>
      </c>
      <c r="J77" s="22">
        <v>9.5</v>
      </c>
      <c r="K77" s="22">
        <v>0.39800000000000002</v>
      </c>
      <c r="L77" s="22">
        <v>2.2999999999999998</v>
      </c>
      <c r="M77" s="22">
        <v>5.8</v>
      </c>
      <c r="N77" s="22">
        <v>0.40600000000000003</v>
      </c>
      <c r="O77" s="22">
        <v>1.5</v>
      </c>
      <c r="P77" s="22">
        <v>3.8</v>
      </c>
      <c r="Q77" s="22">
        <v>0.38600000000000001</v>
      </c>
      <c r="R77" s="22">
        <v>0.52</v>
      </c>
      <c r="S77" s="22">
        <v>2.8</v>
      </c>
      <c r="T77" s="22">
        <v>3.1</v>
      </c>
      <c r="U77" s="22">
        <v>0.90600000000000003</v>
      </c>
      <c r="V77" s="22">
        <v>0.4</v>
      </c>
      <c r="W77" s="22">
        <v>2.2000000000000002</v>
      </c>
      <c r="X77" s="22">
        <v>2.5</v>
      </c>
      <c r="Y77" s="22">
        <v>1.6</v>
      </c>
      <c r="Z77" s="22">
        <v>0.5</v>
      </c>
      <c r="AA77" s="22">
        <v>0.3</v>
      </c>
      <c r="AB77" s="22">
        <v>0.8</v>
      </c>
      <c r="AC77" s="22">
        <v>1.5</v>
      </c>
      <c r="AD77" s="22">
        <v>12.8</v>
      </c>
    </row>
    <row r="78" spans="1:30" ht="15.75" customHeight="1" x14ac:dyDescent="0.2">
      <c r="A78" s="21">
        <v>77</v>
      </c>
      <c r="B78" s="22" t="s">
        <v>195</v>
      </c>
      <c r="C78" s="22" t="s">
        <v>92</v>
      </c>
      <c r="D78" s="22">
        <v>23</v>
      </c>
      <c r="E78" s="22" t="s">
        <v>116</v>
      </c>
      <c r="F78" s="22">
        <v>17</v>
      </c>
      <c r="G78" s="22">
        <v>0</v>
      </c>
      <c r="H78" s="22">
        <v>7.5</v>
      </c>
      <c r="I78" s="22">
        <v>1.6</v>
      </c>
      <c r="J78" s="22">
        <v>2.9</v>
      </c>
      <c r="K78" s="22">
        <v>0.56000000000000005</v>
      </c>
      <c r="L78" s="22">
        <v>0.6</v>
      </c>
      <c r="M78" s="22">
        <v>1.4</v>
      </c>
      <c r="N78" s="22">
        <v>0.41699999999999998</v>
      </c>
      <c r="O78" s="22">
        <v>1.1000000000000001</v>
      </c>
      <c r="P78" s="22">
        <v>1.5</v>
      </c>
      <c r="Q78" s="22">
        <v>0.69199999999999995</v>
      </c>
      <c r="R78" s="22">
        <v>0.66</v>
      </c>
      <c r="S78" s="22">
        <v>0.7</v>
      </c>
      <c r="T78" s="22">
        <v>0.9</v>
      </c>
      <c r="U78" s="22">
        <v>0.8</v>
      </c>
      <c r="V78" s="22">
        <v>0</v>
      </c>
      <c r="W78" s="22">
        <v>0.6</v>
      </c>
      <c r="X78" s="22">
        <v>0.6</v>
      </c>
      <c r="Y78" s="22">
        <v>1.8</v>
      </c>
      <c r="Z78" s="22">
        <v>0.5</v>
      </c>
      <c r="AA78" s="22">
        <v>0.1</v>
      </c>
      <c r="AB78" s="22">
        <v>0.6</v>
      </c>
      <c r="AC78" s="22">
        <v>0.8</v>
      </c>
      <c r="AD78" s="22">
        <v>4.5999999999999996</v>
      </c>
    </row>
    <row r="79" spans="1:30" ht="15.75" customHeight="1" x14ac:dyDescent="0.2">
      <c r="A79" s="21">
        <v>78</v>
      </c>
      <c r="B79" s="22" t="s">
        <v>196</v>
      </c>
      <c r="C79" s="22" t="s">
        <v>84</v>
      </c>
      <c r="D79" s="22">
        <v>34</v>
      </c>
      <c r="E79" s="22" t="s">
        <v>90</v>
      </c>
      <c r="F79" s="22">
        <v>37</v>
      </c>
      <c r="G79" s="22">
        <v>37</v>
      </c>
      <c r="H79" s="22">
        <v>0</v>
      </c>
      <c r="I79" s="22">
        <v>6.7</v>
      </c>
      <c r="J79" s="22">
        <v>13.4</v>
      </c>
      <c r="K79" s="22">
        <v>0.5</v>
      </c>
      <c r="L79" s="22">
        <v>1</v>
      </c>
      <c r="M79" s="22">
        <v>2.2999999999999998</v>
      </c>
      <c r="N79" s="22">
        <v>0.44</v>
      </c>
      <c r="O79" s="22">
        <v>5.7</v>
      </c>
      <c r="P79" s="22">
        <v>11.1</v>
      </c>
      <c r="Q79" s="22">
        <v>0.51200000000000001</v>
      </c>
      <c r="R79" s="22">
        <v>0.53700000000000003</v>
      </c>
      <c r="S79" s="22">
        <v>7</v>
      </c>
      <c r="T79" s="22">
        <v>8.1</v>
      </c>
      <c r="U79" s="22">
        <v>0.86899999999999999</v>
      </c>
      <c r="V79" s="22">
        <v>2</v>
      </c>
      <c r="W79" s="22">
        <v>3.4</v>
      </c>
      <c r="X79" s="22">
        <v>5.5</v>
      </c>
      <c r="Y79" s="22">
        <v>4.5999999999999996</v>
      </c>
      <c r="Z79" s="22">
        <v>1.3</v>
      </c>
      <c r="AA79" s="22">
        <v>0.3</v>
      </c>
      <c r="AB79" s="22">
        <v>1.7</v>
      </c>
      <c r="AC79" s="22">
        <v>1.1000000000000001</v>
      </c>
      <c r="AD79" s="22">
        <v>21.4</v>
      </c>
    </row>
    <row r="80" spans="1:30" ht="15.75" customHeight="1" x14ac:dyDescent="0.2">
      <c r="A80" s="21">
        <v>79</v>
      </c>
      <c r="B80" s="22" t="s">
        <v>197</v>
      </c>
      <c r="C80" s="22" t="s">
        <v>84</v>
      </c>
      <c r="D80" s="22">
        <v>24</v>
      </c>
      <c r="E80" s="22" t="s">
        <v>90</v>
      </c>
      <c r="F80" s="22">
        <v>14</v>
      </c>
      <c r="G80" s="22">
        <v>1</v>
      </c>
      <c r="H80" s="22">
        <v>14.9</v>
      </c>
      <c r="I80" s="22">
        <v>2.1</v>
      </c>
      <c r="J80" s="22">
        <v>4.7</v>
      </c>
      <c r="K80" s="22">
        <v>0.439</v>
      </c>
      <c r="L80" s="22">
        <v>0.6</v>
      </c>
      <c r="M80" s="22">
        <v>1.8</v>
      </c>
      <c r="N80" s="22">
        <v>0.32</v>
      </c>
      <c r="O80" s="22">
        <v>1.5</v>
      </c>
      <c r="P80" s="22">
        <v>2.9</v>
      </c>
      <c r="Q80" s="22">
        <v>0.51200000000000001</v>
      </c>
      <c r="R80" s="22">
        <v>0.5</v>
      </c>
      <c r="S80" s="22">
        <v>1</v>
      </c>
      <c r="T80" s="22">
        <v>1.4</v>
      </c>
      <c r="U80" s="22">
        <v>0.73699999999999999</v>
      </c>
      <c r="V80" s="22">
        <v>0.9</v>
      </c>
      <c r="W80" s="22">
        <v>1.2</v>
      </c>
      <c r="X80" s="22">
        <v>2.1</v>
      </c>
      <c r="Y80" s="22">
        <v>0.2</v>
      </c>
      <c r="Z80" s="22">
        <v>0.6</v>
      </c>
      <c r="AA80" s="22">
        <v>0.3</v>
      </c>
      <c r="AB80" s="22">
        <v>0.3</v>
      </c>
      <c r="AC80" s="22">
        <v>1.1000000000000001</v>
      </c>
      <c r="AD80" s="22">
        <v>5.7</v>
      </c>
    </row>
    <row r="81" spans="1:30" ht="15.75" customHeight="1" x14ac:dyDescent="0.2">
      <c r="A81" s="21">
        <v>80</v>
      </c>
      <c r="B81" s="22" t="s">
        <v>198</v>
      </c>
      <c r="C81" s="22" t="s">
        <v>92</v>
      </c>
      <c r="D81" s="22">
        <v>30</v>
      </c>
      <c r="E81" s="22" t="s">
        <v>170</v>
      </c>
      <c r="F81" s="22">
        <v>49</v>
      </c>
      <c r="G81" s="22">
        <v>49</v>
      </c>
      <c r="H81" s="22">
        <v>32.4</v>
      </c>
      <c r="I81" s="22">
        <v>3.6</v>
      </c>
      <c r="J81" s="22">
        <v>8</v>
      </c>
      <c r="K81" s="22">
        <v>0.44600000000000001</v>
      </c>
      <c r="L81" s="22">
        <v>1.5</v>
      </c>
      <c r="M81" s="22">
        <v>3.9</v>
      </c>
      <c r="N81" s="22">
        <v>0.38100000000000001</v>
      </c>
      <c r="O81" s="22">
        <v>2.1</v>
      </c>
      <c r="P81" s="22">
        <v>4.0999999999999996</v>
      </c>
      <c r="Q81" s="22">
        <v>0.50700000000000001</v>
      </c>
      <c r="R81" s="22">
        <v>0.53800000000000003</v>
      </c>
      <c r="S81" s="22">
        <v>1.7</v>
      </c>
      <c r="T81" s="22">
        <v>1.8</v>
      </c>
      <c r="U81" s="22">
        <v>0.92</v>
      </c>
      <c r="V81" s="22">
        <v>0.4</v>
      </c>
      <c r="W81" s="22">
        <v>1.9</v>
      </c>
      <c r="X81" s="22">
        <v>2.2999999999999998</v>
      </c>
      <c r="Y81" s="22">
        <v>2.2999999999999998</v>
      </c>
      <c r="Z81" s="22">
        <v>1.3</v>
      </c>
      <c r="AA81" s="22">
        <v>0.5</v>
      </c>
      <c r="AB81" s="22">
        <v>1</v>
      </c>
      <c r="AC81" s="22">
        <v>2</v>
      </c>
      <c r="AD81" s="22">
        <v>10.199999999999999</v>
      </c>
    </row>
    <row r="82" spans="1:30" ht="15.75" customHeight="1" x14ac:dyDescent="0.2">
      <c r="A82" s="21">
        <v>81</v>
      </c>
      <c r="B82" s="22" t="s">
        <v>199</v>
      </c>
      <c r="C82" s="22" t="s">
        <v>84</v>
      </c>
      <c r="D82" s="22">
        <v>23</v>
      </c>
      <c r="E82" s="22" t="s">
        <v>118</v>
      </c>
      <c r="F82" s="22">
        <v>51</v>
      </c>
      <c r="G82" s="22">
        <v>31</v>
      </c>
      <c r="H82" s="22">
        <v>23.8</v>
      </c>
      <c r="I82" s="22">
        <v>2.5</v>
      </c>
      <c r="J82" s="22">
        <v>6</v>
      </c>
      <c r="K82" s="22">
        <v>0.42</v>
      </c>
      <c r="L82" s="22">
        <v>0.7</v>
      </c>
      <c r="M82" s="22">
        <v>2.5</v>
      </c>
      <c r="N82" s="22">
        <v>0.29099999999999998</v>
      </c>
      <c r="O82" s="22">
        <v>1.8</v>
      </c>
      <c r="P82" s="22">
        <v>3.5</v>
      </c>
      <c r="Q82" s="22">
        <v>0.51100000000000001</v>
      </c>
      <c r="R82" s="22">
        <v>0.48</v>
      </c>
      <c r="S82" s="22">
        <v>1</v>
      </c>
      <c r="T82" s="22">
        <v>1.4</v>
      </c>
      <c r="U82" s="22">
        <v>0.71799999999999997</v>
      </c>
      <c r="V82" s="22">
        <v>1.8</v>
      </c>
      <c r="W82" s="22">
        <v>2.9</v>
      </c>
      <c r="X82" s="22">
        <v>4.8</v>
      </c>
      <c r="Y82" s="22">
        <v>1</v>
      </c>
      <c r="Z82" s="22">
        <v>1</v>
      </c>
      <c r="AA82" s="22">
        <v>0.5</v>
      </c>
      <c r="AB82" s="22">
        <v>1.2</v>
      </c>
      <c r="AC82" s="22">
        <v>2.5</v>
      </c>
      <c r="AD82" s="22">
        <v>6.8</v>
      </c>
    </row>
    <row r="83" spans="1:30" ht="15.75" customHeight="1" x14ac:dyDescent="0.2">
      <c r="A83" s="21">
        <v>82</v>
      </c>
      <c r="B83" s="22" t="s">
        <v>200</v>
      </c>
      <c r="C83" s="22" t="s">
        <v>29</v>
      </c>
      <c r="D83" s="22">
        <v>29</v>
      </c>
      <c r="E83" s="22" t="s">
        <v>150</v>
      </c>
      <c r="F83" s="22">
        <v>47</v>
      </c>
      <c r="G83" s="22">
        <v>47</v>
      </c>
      <c r="H83" s="22">
        <v>25.7</v>
      </c>
      <c r="I83" s="22">
        <v>4.8</v>
      </c>
      <c r="J83" s="22">
        <v>8.4</v>
      </c>
      <c r="K83" s="22">
        <v>0.57499999999999996</v>
      </c>
      <c r="L83" s="22">
        <v>0</v>
      </c>
      <c r="M83" s="22">
        <v>0</v>
      </c>
      <c r="N83" s="20"/>
      <c r="O83" s="22">
        <v>4.8</v>
      </c>
      <c r="P83" s="22">
        <v>8.4</v>
      </c>
      <c r="Q83" s="22">
        <v>0.57499999999999996</v>
      </c>
      <c r="R83" s="22">
        <v>0.57499999999999996</v>
      </c>
      <c r="S83" s="22">
        <v>1.8</v>
      </c>
      <c r="T83" s="22">
        <v>2.8</v>
      </c>
      <c r="U83" s="22">
        <v>0.64900000000000002</v>
      </c>
      <c r="V83" s="22">
        <v>4.8</v>
      </c>
      <c r="W83" s="22">
        <v>5.8</v>
      </c>
      <c r="X83" s="22">
        <v>10.6</v>
      </c>
      <c r="Y83" s="22">
        <v>1</v>
      </c>
      <c r="Z83" s="22">
        <v>0.6</v>
      </c>
      <c r="AA83" s="22">
        <v>1.5</v>
      </c>
      <c r="AB83" s="22">
        <v>0.9</v>
      </c>
      <c r="AC83" s="22">
        <v>2.4</v>
      </c>
      <c r="AD83" s="22">
        <v>11.5</v>
      </c>
    </row>
    <row r="84" spans="1:30" ht="15.75" customHeight="1" x14ac:dyDescent="0.2">
      <c r="A84" s="21">
        <v>83</v>
      </c>
      <c r="B84" s="22" t="s">
        <v>201</v>
      </c>
      <c r="C84" s="22" t="s">
        <v>103</v>
      </c>
      <c r="D84" s="22">
        <v>28</v>
      </c>
      <c r="E84" s="22" t="s">
        <v>153</v>
      </c>
      <c r="F84" s="22">
        <v>50</v>
      </c>
      <c r="G84" s="22">
        <v>0</v>
      </c>
      <c r="H84" s="22">
        <v>13.6</v>
      </c>
      <c r="I84" s="22">
        <v>2</v>
      </c>
      <c r="J84" s="22">
        <v>5.3</v>
      </c>
      <c r="K84" s="22">
        <v>0.37</v>
      </c>
      <c r="L84" s="22">
        <v>1.1000000000000001</v>
      </c>
      <c r="M84" s="22">
        <v>3.4</v>
      </c>
      <c r="N84" s="22">
        <v>0.33500000000000002</v>
      </c>
      <c r="O84" s="22">
        <v>0.8</v>
      </c>
      <c r="P84" s="22">
        <v>1.9</v>
      </c>
      <c r="Q84" s="22">
        <v>0.432</v>
      </c>
      <c r="R84" s="22">
        <v>0.47699999999999998</v>
      </c>
      <c r="S84" s="22">
        <v>0.1</v>
      </c>
      <c r="T84" s="22">
        <v>0.1</v>
      </c>
      <c r="U84" s="22">
        <v>0.6</v>
      </c>
      <c r="V84" s="22">
        <v>0.1</v>
      </c>
      <c r="W84" s="22">
        <v>0.6</v>
      </c>
      <c r="X84" s="22">
        <v>0.7</v>
      </c>
      <c r="Y84" s="22">
        <v>1.2</v>
      </c>
      <c r="Z84" s="22">
        <v>0.5</v>
      </c>
      <c r="AA84" s="22">
        <v>0.2</v>
      </c>
      <c r="AB84" s="22">
        <v>0.5</v>
      </c>
      <c r="AC84" s="22">
        <v>1</v>
      </c>
      <c r="AD84" s="22">
        <v>5.0999999999999996</v>
      </c>
    </row>
    <row r="85" spans="1:30" ht="15.75" customHeight="1" x14ac:dyDescent="0.2">
      <c r="A85" s="21">
        <v>84</v>
      </c>
      <c r="B85" s="22" t="s">
        <v>202</v>
      </c>
      <c r="C85" s="22" t="s">
        <v>29</v>
      </c>
      <c r="D85" s="22">
        <v>24</v>
      </c>
      <c r="E85" s="22" t="s">
        <v>110</v>
      </c>
      <c r="F85" s="22">
        <v>27</v>
      </c>
      <c r="G85" s="22">
        <v>21</v>
      </c>
      <c r="H85" s="22">
        <v>26.1</v>
      </c>
      <c r="I85" s="22">
        <v>4</v>
      </c>
      <c r="J85" s="22">
        <v>7.7</v>
      </c>
      <c r="K85" s="22">
        <v>0.52200000000000002</v>
      </c>
      <c r="L85" s="22">
        <v>1.2</v>
      </c>
      <c r="M85" s="22">
        <v>2.9</v>
      </c>
      <c r="N85" s="22">
        <v>0.41599999999999998</v>
      </c>
      <c r="O85" s="22">
        <v>2.8</v>
      </c>
      <c r="P85" s="22">
        <v>4.8</v>
      </c>
      <c r="Q85" s="22">
        <v>0.58499999999999996</v>
      </c>
      <c r="R85" s="22">
        <v>0.59899999999999998</v>
      </c>
      <c r="S85" s="22">
        <v>1.9</v>
      </c>
      <c r="T85" s="22">
        <v>2.7</v>
      </c>
      <c r="U85" s="22">
        <v>0.72199999999999998</v>
      </c>
      <c r="V85" s="22">
        <v>1.9</v>
      </c>
      <c r="W85" s="22">
        <v>4.7</v>
      </c>
      <c r="X85" s="22">
        <v>6.5</v>
      </c>
      <c r="Y85" s="22">
        <v>1.6</v>
      </c>
      <c r="Z85" s="22">
        <v>0.5</v>
      </c>
      <c r="AA85" s="22">
        <v>0.5</v>
      </c>
      <c r="AB85" s="22">
        <v>1.1000000000000001</v>
      </c>
      <c r="AC85" s="22">
        <v>2.2999999999999998</v>
      </c>
      <c r="AD85" s="22">
        <v>11.1</v>
      </c>
    </row>
    <row r="86" spans="1:30" ht="15.75" customHeight="1" x14ac:dyDescent="0.2">
      <c r="A86" s="21">
        <v>85</v>
      </c>
      <c r="B86" s="22" t="s">
        <v>203</v>
      </c>
      <c r="C86" s="22" t="s">
        <v>92</v>
      </c>
      <c r="D86" s="22">
        <v>29</v>
      </c>
      <c r="E86" s="22" t="s">
        <v>153</v>
      </c>
      <c r="F86" s="22">
        <v>46</v>
      </c>
      <c r="G86" s="22">
        <v>34</v>
      </c>
      <c r="H86" s="22">
        <v>27.1</v>
      </c>
      <c r="I86" s="22">
        <v>3.4</v>
      </c>
      <c r="J86" s="22">
        <v>7.1</v>
      </c>
      <c r="K86" s="22">
        <v>0.48199999999999998</v>
      </c>
      <c r="L86" s="22">
        <v>1.7</v>
      </c>
      <c r="M86" s="22">
        <v>4.3</v>
      </c>
      <c r="N86" s="22">
        <v>0.39900000000000002</v>
      </c>
      <c r="O86" s="22">
        <v>1.7</v>
      </c>
      <c r="P86" s="22">
        <v>2.8</v>
      </c>
      <c r="Q86" s="22">
        <v>0.60799999999999998</v>
      </c>
      <c r="R86" s="22">
        <v>0.60199999999999998</v>
      </c>
      <c r="S86" s="22">
        <v>1.2</v>
      </c>
      <c r="T86" s="22">
        <v>1.5</v>
      </c>
      <c r="U86" s="22">
        <v>0.77500000000000002</v>
      </c>
      <c r="V86" s="22">
        <v>1</v>
      </c>
      <c r="W86" s="22">
        <v>2.8</v>
      </c>
      <c r="X86" s="22">
        <v>3.8</v>
      </c>
      <c r="Y86" s="22">
        <v>2.8</v>
      </c>
      <c r="Z86" s="22">
        <v>1.3</v>
      </c>
      <c r="AA86" s="22">
        <v>1.2</v>
      </c>
      <c r="AB86" s="22">
        <v>1.4</v>
      </c>
      <c r="AC86" s="22">
        <v>2.5</v>
      </c>
      <c r="AD86" s="22">
        <v>9.8000000000000007</v>
      </c>
    </row>
    <row r="87" spans="1:30" ht="15.75" customHeight="1" x14ac:dyDescent="0.2">
      <c r="A87" s="21">
        <v>86</v>
      </c>
      <c r="B87" s="22" t="s">
        <v>204</v>
      </c>
      <c r="C87" s="22" t="s">
        <v>29</v>
      </c>
      <c r="D87" s="22">
        <v>23</v>
      </c>
      <c r="E87" s="22" t="s">
        <v>205</v>
      </c>
      <c r="F87" s="22">
        <v>5</v>
      </c>
      <c r="G87" s="22">
        <v>0</v>
      </c>
      <c r="H87" s="22">
        <v>6.4</v>
      </c>
      <c r="I87" s="22">
        <v>1.2</v>
      </c>
      <c r="J87" s="22">
        <v>1.8</v>
      </c>
      <c r="K87" s="22">
        <v>0.66700000000000004</v>
      </c>
      <c r="L87" s="22">
        <v>0</v>
      </c>
      <c r="M87" s="22">
        <v>0</v>
      </c>
      <c r="N87" s="20"/>
      <c r="O87" s="22">
        <v>1.2</v>
      </c>
      <c r="P87" s="22">
        <v>1.8</v>
      </c>
      <c r="Q87" s="22">
        <v>0.66700000000000004</v>
      </c>
      <c r="R87" s="22">
        <v>0.66700000000000004</v>
      </c>
      <c r="S87" s="22">
        <v>0.8</v>
      </c>
      <c r="T87" s="22">
        <v>0.8</v>
      </c>
      <c r="U87" s="22">
        <v>1</v>
      </c>
      <c r="V87" s="22">
        <v>0.8</v>
      </c>
      <c r="W87" s="22">
        <v>1</v>
      </c>
      <c r="X87" s="22">
        <v>1.8</v>
      </c>
      <c r="Y87" s="22">
        <v>0.6</v>
      </c>
      <c r="Z87" s="22">
        <v>0</v>
      </c>
      <c r="AA87" s="22">
        <v>0</v>
      </c>
      <c r="AB87" s="22">
        <v>0.2</v>
      </c>
      <c r="AC87" s="22">
        <v>1.2</v>
      </c>
      <c r="AD87" s="22">
        <v>3.2</v>
      </c>
    </row>
    <row r="88" spans="1:30" ht="15.75" customHeight="1" x14ac:dyDescent="0.2">
      <c r="A88" s="21">
        <v>87</v>
      </c>
      <c r="B88" s="22" t="s">
        <v>206</v>
      </c>
      <c r="C88" s="22" t="s">
        <v>92</v>
      </c>
      <c r="D88" s="22">
        <v>22</v>
      </c>
      <c r="E88" s="22" t="s">
        <v>159</v>
      </c>
      <c r="F88" s="22">
        <v>1</v>
      </c>
      <c r="G88" s="22">
        <v>0</v>
      </c>
      <c r="H88" s="22">
        <v>3</v>
      </c>
      <c r="I88" s="22">
        <v>0</v>
      </c>
      <c r="J88" s="22">
        <v>0</v>
      </c>
      <c r="K88" s="20"/>
      <c r="L88" s="22">
        <v>0</v>
      </c>
      <c r="M88" s="22">
        <v>0</v>
      </c>
      <c r="N88" s="20"/>
      <c r="O88" s="22">
        <v>0</v>
      </c>
      <c r="P88" s="22">
        <v>0</v>
      </c>
      <c r="Q88" s="20"/>
      <c r="R88" s="20"/>
      <c r="S88" s="22">
        <v>0</v>
      </c>
      <c r="T88" s="22">
        <v>0</v>
      </c>
      <c r="U88" s="20"/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</row>
    <row r="89" spans="1:30" ht="15.75" customHeight="1" x14ac:dyDescent="0.2">
      <c r="A89" s="21">
        <v>88</v>
      </c>
      <c r="B89" s="22" t="s">
        <v>207</v>
      </c>
      <c r="C89" s="22" t="s">
        <v>112</v>
      </c>
      <c r="D89" s="22">
        <v>22</v>
      </c>
      <c r="E89" s="22" t="s">
        <v>133</v>
      </c>
      <c r="F89" s="22">
        <v>46</v>
      </c>
      <c r="G89" s="22">
        <v>31</v>
      </c>
      <c r="H89" s="22">
        <v>16.7</v>
      </c>
      <c r="I89" s="22">
        <v>1.9</v>
      </c>
      <c r="J89" s="22">
        <v>4.8</v>
      </c>
      <c r="K89" s="22">
        <v>0.39700000000000002</v>
      </c>
      <c r="L89" s="22">
        <v>1.3</v>
      </c>
      <c r="M89" s="22">
        <v>3.4</v>
      </c>
      <c r="N89" s="22">
        <v>0.373</v>
      </c>
      <c r="O89" s="22">
        <v>0.6</v>
      </c>
      <c r="P89" s="22">
        <v>1.3</v>
      </c>
      <c r="Q89" s="22">
        <v>0.45900000000000002</v>
      </c>
      <c r="R89" s="22">
        <v>0.53200000000000003</v>
      </c>
      <c r="S89" s="22">
        <v>0.8</v>
      </c>
      <c r="T89" s="22">
        <v>1</v>
      </c>
      <c r="U89" s="22">
        <v>0.82199999999999995</v>
      </c>
      <c r="V89" s="22">
        <v>0.5</v>
      </c>
      <c r="W89" s="22">
        <v>1.9</v>
      </c>
      <c r="X89" s="22">
        <v>2.5</v>
      </c>
      <c r="Y89" s="22">
        <v>1.1000000000000001</v>
      </c>
      <c r="Z89" s="22">
        <v>0.6</v>
      </c>
      <c r="AA89" s="22">
        <v>0.6</v>
      </c>
      <c r="AB89" s="22">
        <v>0.7</v>
      </c>
      <c r="AC89" s="22">
        <v>1.1000000000000001</v>
      </c>
      <c r="AD89" s="22">
        <v>5.9</v>
      </c>
    </row>
    <row r="90" spans="1:30" ht="15.75" customHeight="1" x14ac:dyDescent="0.2">
      <c r="A90" s="21">
        <v>89</v>
      </c>
      <c r="B90" s="22" t="s">
        <v>208</v>
      </c>
      <c r="C90" s="22" t="s">
        <v>92</v>
      </c>
      <c r="D90" s="22">
        <v>20</v>
      </c>
      <c r="E90" s="22" t="s">
        <v>205</v>
      </c>
      <c r="F90" s="22">
        <v>43</v>
      </c>
      <c r="G90" s="22">
        <v>7</v>
      </c>
      <c r="H90" s="22">
        <v>0</v>
      </c>
      <c r="I90" s="22">
        <v>1.8</v>
      </c>
      <c r="J90" s="22">
        <v>4.3</v>
      </c>
      <c r="K90" s="22">
        <v>0.42199999999999999</v>
      </c>
      <c r="L90" s="22">
        <v>0.7</v>
      </c>
      <c r="M90" s="22">
        <v>2.1</v>
      </c>
      <c r="N90" s="22">
        <v>0.35599999999999998</v>
      </c>
      <c r="O90" s="22">
        <v>1.1000000000000001</v>
      </c>
      <c r="P90" s="22">
        <v>2.2000000000000002</v>
      </c>
      <c r="Q90" s="22">
        <v>0.48399999999999999</v>
      </c>
      <c r="R90" s="22">
        <v>0.50800000000000001</v>
      </c>
      <c r="S90" s="22">
        <v>0.7</v>
      </c>
      <c r="T90" s="22">
        <v>0.9</v>
      </c>
      <c r="U90" s="22">
        <v>0.78400000000000003</v>
      </c>
      <c r="V90" s="22">
        <v>0.2</v>
      </c>
      <c r="W90" s="22">
        <v>2.4</v>
      </c>
      <c r="X90" s="22">
        <v>2.6</v>
      </c>
      <c r="Y90" s="22">
        <v>1</v>
      </c>
      <c r="Z90" s="22">
        <v>0.4</v>
      </c>
      <c r="AA90" s="22">
        <v>0.3</v>
      </c>
      <c r="AB90" s="22">
        <v>0.7</v>
      </c>
      <c r="AC90" s="22">
        <v>1.2</v>
      </c>
      <c r="AD90" s="22">
        <v>5</v>
      </c>
    </row>
    <row r="91" spans="1:30" ht="15.75" customHeight="1" x14ac:dyDescent="0.2">
      <c r="A91" s="21">
        <v>90</v>
      </c>
      <c r="B91" s="22" t="s">
        <v>209</v>
      </c>
      <c r="C91" s="22" t="s">
        <v>112</v>
      </c>
      <c r="D91" s="22">
        <v>19</v>
      </c>
      <c r="E91" s="22" t="s">
        <v>133</v>
      </c>
      <c r="F91" s="22">
        <v>5</v>
      </c>
      <c r="G91" s="22">
        <v>0</v>
      </c>
      <c r="H91" s="22">
        <v>6.4</v>
      </c>
      <c r="I91" s="22">
        <v>0.2</v>
      </c>
      <c r="J91" s="22">
        <v>1.2</v>
      </c>
      <c r="K91" s="22">
        <v>0.16700000000000001</v>
      </c>
      <c r="L91" s="22">
        <v>0</v>
      </c>
      <c r="M91" s="22">
        <v>0.8</v>
      </c>
      <c r="N91" s="22">
        <v>0</v>
      </c>
      <c r="O91" s="22">
        <v>0.2</v>
      </c>
      <c r="P91" s="22">
        <v>0.4</v>
      </c>
      <c r="Q91" s="22">
        <v>0.5</v>
      </c>
      <c r="R91" s="22">
        <v>0.16700000000000001</v>
      </c>
      <c r="S91" s="22">
        <v>0.8</v>
      </c>
      <c r="T91" s="22">
        <v>0.8</v>
      </c>
      <c r="U91" s="22">
        <v>1</v>
      </c>
      <c r="V91" s="22">
        <v>0</v>
      </c>
      <c r="W91" s="22">
        <v>1.2</v>
      </c>
      <c r="X91" s="22">
        <v>1.2</v>
      </c>
      <c r="Y91" s="22">
        <v>0</v>
      </c>
      <c r="Z91" s="22">
        <v>0.6</v>
      </c>
      <c r="AA91" s="22">
        <v>0</v>
      </c>
      <c r="AB91" s="22">
        <v>0.2</v>
      </c>
      <c r="AC91" s="22">
        <v>0.4</v>
      </c>
      <c r="AD91" s="22">
        <v>1.2</v>
      </c>
    </row>
    <row r="92" spans="1:30" ht="15.75" customHeight="1" x14ac:dyDescent="0.2">
      <c r="A92" s="21">
        <v>91</v>
      </c>
      <c r="B92" s="22" t="s">
        <v>210</v>
      </c>
      <c r="C92" s="22" t="s">
        <v>92</v>
      </c>
      <c r="D92" s="22">
        <v>31</v>
      </c>
      <c r="E92" s="22" t="s">
        <v>93</v>
      </c>
      <c r="F92" s="22">
        <v>43</v>
      </c>
      <c r="G92" s="22">
        <v>19</v>
      </c>
      <c r="H92" s="22">
        <v>30</v>
      </c>
      <c r="I92" s="22">
        <v>6.2</v>
      </c>
      <c r="J92" s="22">
        <v>14.9</v>
      </c>
      <c r="K92" s="22">
        <v>0.41499999999999998</v>
      </c>
      <c r="L92" s="22">
        <v>1.6</v>
      </c>
      <c r="M92" s="22">
        <v>5.6</v>
      </c>
      <c r="N92" s="22">
        <v>0.28999999999999998</v>
      </c>
      <c r="O92" s="22">
        <v>4.5999999999999996</v>
      </c>
      <c r="P92" s="22">
        <v>9.3000000000000007</v>
      </c>
      <c r="Q92" s="22">
        <v>0.49</v>
      </c>
      <c r="R92" s="22">
        <v>0.47</v>
      </c>
      <c r="S92" s="22">
        <v>3.3</v>
      </c>
      <c r="T92" s="22">
        <v>3.7</v>
      </c>
      <c r="U92" s="22">
        <v>0.875</v>
      </c>
      <c r="V92" s="22">
        <v>0.9</v>
      </c>
      <c r="W92" s="22">
        <v>2.4</v>
      </c>
      <c r="X92" s="22">
        <v>3.4</v>
      </c>
      <c r="Y92" s="22">
        <v>4.8</v>
      </c>
      <c r="Z92" s="22">
        <v>0.6</v>
      </c>
      <c r="AA92" s="22">
        <v>0.1</v>
      </c>
      <c r="AB92" s="22">
        <v>2.7</v>
      </c>
      <c r="AC92" s="22">
        <v>1.3</v>
      </c>
      <c r="AD92" s="22">
        <v>17.3</v>
      </c>
    </row>
    <row r="93" spans="1:30" ht="15.75" customHeight="1" x14ac:dyDescent="0.2">
      <c r="A93" s="21">
        <v>92</v>
      </c>
      <c r="B93" s="22" t="s">
        <v>211</v>
      </c>
      <c r="C93" s="22" t="s">
        <v>29</v>
      </c>
      <c r="D93" s="22">
        <v>24</v>
      </c>
      <c r="E93" s="22" t="s">
        <v>172</v>
      </c>
      <c r="F93" s="22">
        <v>42</v>
      </c>
      <c r="G93" s="22">
        <v>42</v>
      </c>
      <c r="H93" s="22">
        <v>29.6</v>
      </c>
      <c r="I93" s="22">
        <v>5.4</v>
      </c>
      <c r="J93" s="22">
        <v>8.6999999999999993</v>
      </c>
      <c r="K93" s="22">
        <v>0.625</v>
      </c>
      <c r="L93" s="22">
        <v>0</v>
      </c>
      <c r="M93" s="22">
        <v>0.1</v>
      </c>
      <c r="N93" s="22">
        <v>0.25</v>
      </c>
      <c r="O93" s="22">
        <v>5.4</v>
      </c>
      <c r="P93" s="22">
        <v>8.6</v>
      </c>
      <c r="Q93" s="22">
        <v>0.629</v>
      </c>
      <c r="R93" s="22">
        <v>0.626</v>
      </c>
      <c r="S93" s="22">
        <v>1.5</v>
      </c>
      <c r="T93" s="22">
        <v>2.6</v>
      </c>
      <c r="U93" s="22">
        <v>0.57299999999999995</v>
      </c>
      <c r="V93" s="22">
        <v>3</v>
      </c>
      <c r="W93" s="22">
        <v>7.3</v>
      </c>
      <c r="X93" s="22">
        <v>10.3</v>
      </c>
      <c r="Y93" s="22">
        <v>1.9</v>
      </c>
      <c r="Z93" s="22">
        <v>0.7</v>
      </c>
      <c r="AA93" s="22">
        <v>2.2999999999999998</v>
      </c>
      <c r="AB93" s="22">
        <v>1.2</v>
      </c>
      <c r="AC93" s="22">
        <v>2.5</v>
      </c>
      <c r="AD93" s="22">
        <v>12.4</v>
      </c>
    </row>
    <row r="94" spans="1:30" ht="15.75" customHeight="1" x14ac:dyDescent="0.2">
      <c r="A94" s="21">
        <v>93</v>
      </c>
      <c r="B94" s="22" t="s">
        <v>212</v>
      </c>
      <c r="C94" s="22" t="s">
        <v>84</v>
      </c>
      <c r="D94" s="22">
        <v>19</v>
      </c>
      <c r="E94" s="22" t="s">
        <v>172</v>
      </c>
      <c r="F94" s="22">
        <v>6</v>
      </c>
      <c r="G94" s="22">
        <v>0</v>
      </c>
      <c r="H94" s="22">
        <v>10.199999999999999</v>
      </c>
      <c r="I94" s="22">
        <v>1.8</v>
      </c>
      <c r="J94" s="22">
        <v>3</v>
      </c>
      <c r="K94" s="22">
        <v>0.61099999999999999</v>
      </c>
      <c r="L94" s="22">
        <v>0.2</v>
      </c>
      <c r="M94" s="22">
        <v>0.7</v>
      </c>
      <c r="N94" s="22">
        <v>0.25</v>
      </c>
      <c r="O94" s="22">
        <v>1.7</v>
      </c>
      <c r="P94" s="22">
        <v>2.2999999999999998</v>
      </c>
      <c r="Q94" s="22">
        <v>0.71399999999999997</v>
      </c>
      <c r="R94" s="22">
        <v>0.63900000000000001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2</v>
      </c>
      <c r="Y94" s="22">
        <v>0.7</v>
      </c>
      <c r="Z94" s="22">
        <v>0</v>
      </c>
      <c r="AA94" s="22">
        <v>0.2</v>
      </c>
      <c r="AB94" s="22">
        <v>0.5</v>
      </c>
      <c r="AC94" s="22">
        <v>0.8</v>
      </c>
      <c r="AD94" s="22">
        <v>4.8</v>
      </c>
    </row>
    <row r="95" spans="1:30" ht="15.75" customHeight="1" x14ac:dyDescent="0.2">
      <c r="A95" s="21">
        <v>94</v>
      </c>
      <c r="B95" s="22" t="s">
        <v>213</v>
      </c>
      <c r="C95" s="22" t="s">
        <v>112</v>
      </c>
      <c r="D95" s="22">
        <v>26</v>
      </c>
      <c r="E95" s="22" t="s">
        <v>164</v>
      </c>
      <c r="F95" s="22">
        <v>39</v>
      </c>
      <c r="G95" s="22">
        <v>7</v>
      </c>
      <c r="H95" s="22">
        <v>17.600000000000001</v>
      </c>
      <c r="I95" s="22">
        <v>2.1</v>
      </c>
      <c r="J95" s="22">
        <v>3.8</v>
      </c>
      <c r="K95" s="22">
        <v>0.55300000000000005</v>
      </c>
      <c r="L95" s="22">
        <v>0.8</v>
      </c>
      <c r="M95" s="22">
        <v>1.9</v>
      </c>
      <c r="N95" s="22">
        <v>0.44</v>
      </c>
      <c r="O95" s="22">
        <v>1.3</v>
      </c>
      <c r="P95" s="22">
        <v>1.9</v>
      </c>
      <c r="Q95" s="22">
        <v>0.66700000000000004</v>
      </c>
      <c r="R95" s="22">
        <v>0.66300000000000003</v>
      </c>
      <c r="S95" s="22">
        <v>0.9</v>
      </c>
      <c r="T95" s="22">
        <v>1.1000000000000001</v>
      </c>
      <c r="U95" s="22">
        <v>0.878</v>
      </c>
      <c r="V95" s="22">
        <v>0.3</v>
      </c>
      <c r="W95" s="22">
        <v>1.3</v>
      </c>
      <c r="X95" s="22">
        <v>1.6</v>
      </c>
      <c r="Y95" s="22">
        <v>0.7</v>
      </c>
      <c r="Z95" s="22">
        <v>0.5</v>
      </c>
      <c r="AA95" s="22">
        <v>0.2</v>
      </c>
      <c r="AB95" s="22">
        <v>0.4</v>
      </c>
      <c r="AC95" s="22">
        <v>1.2</v>
      </c>
      <c r="AD95" s="22">
        <v>6</v>
      </c>
    </row>
    <row r="96" spans="1:30" ht="15.75" customHeight="1" x14ac:dyDescent="0.2">
      <c r="A96" s="21">
        <v>95</v>
      </c>
      <c r="B96" s="22" t="s">
        <v>214</v>
      </c>
      <c r="C96" s="22" t="s">
        <v>84</v>
      </c>
      <c r="D96" s="22">
        <v>26</v>
      </c>
      <c r="E96" s="22" t="s">
        <v>93</v>
      </c>
      <c r="F96" s="22">
        <v>49</v>
      </c>
      <c r="G96" s="22">
        <v>47</v>
      </c>
      <c r="H96" s="22">
        <v>27.8</v>
      </c>
      <c r="I96" s="22">
        <v>5.7</v>
      </c>
      <c r="J96" s="22">
        <v>10.9</v>
      </c>
      <c r="K96" s="22">
        <v>0.52200000000000002</v>
      </c>
      <c r="L96" s="22">
        <v>1.2</v>
      </c>
      <c r="M96" s="22">
        <v>3.5</v>
      </c>
      <c r="N96" s="22">
        <v>0.34300000000000003</v>
      </c>
      <c r="O96" s="22">
        <v>4.5</v>
      </c>
      <c r="P96" s="22">
        <v>7.4</v>
      </c>
      <c r="Q96" s="22">
        <v>0.60799999999999998</v>
      </c>
      <c r="R96" s="22">
        <v>0.57799999999999996</v>
      </c>
      <c r="S96" s="22">
        <v>1.8</v>
      </c>
      <c r="T96" s="22">
        <v>2.2999999999999998</v>
      </c>
      <c r="U96" s="22">
        <v>0.78100000000000003</v>
      </c>
      <c r="V96" s="22">
        <v>2.2000000000000002</v>
      </c>
      <c r="W96" s="22">
        <v>5.9</v>
      </c>
      <c r="X96" s="22">
        <v>8.1</v>
      </c>
      <c r="Y96" s="22">
        <v>1</v>
      </c>
      <c r="Z96" s="22">
        <v>0.6</v>
      </c>
      <c r="AA96" s="22">
        <v>0.8</v>
      </c>
      <c r="AB96" s="22">
        <v>1.3</v>
      </c>
      <c r="AC96" s="22">
        <v>2.8</v>
      </c>
      <c r="AD96" s="22">
        <v>14.4</v>
      </c>
    </row>
    <row r="97" spans="1:30" ht="15.75" customHeight="1" x14ac:dyDescent="0.2">
      <c r="A97" s="21">
        <v>96</v>
      </c>
      <c r="B97" s="22" t="s">
        <v>215</v>
      </c>
      <c r="C97" s="22" t="s">
        <v>29</v>
      </c>
      <c r="D97" s="22">
        <v>26</v>
      </c>
      <c r="E97" s="22" t="s">
        <v>133</v>
      </c>
      <c r="F97" s="22">
        <v>41</v>
      </c>
      <c r="G97" s="22">
        <v>24</v>
      </c>
      <c r="H97" s="22">
        <v>24.4</v>
      </c>
      <c r="I97" s="22">
        <v>4.5</v>
      </c>
      <c r="J97" s="22">
        <v>9.4</v>
      </c>
      <c r="K97" s="22">
        <v>0.47899999999999998</v>
      </c>
      <c r="L97" s="22">
        <v>0.9</v>
      </c>
      <c r="M97" s="22">
        <v>3.2</v>
      </c>
      <c r="N97" s="22">
        <v>0.27700000000000002</v>
      </c>
      <c r="O97" s="22">
        <v>3.6</v>
      </c>
      <c r="P97" s="22">
        <v>6.2</v>
      </c>
      <c r="Q97" s="22">
        <v>0.58299999999999996</v>
      </c>
      <c r="R97" s="22">
        <v>0.52600000000000002</v>
      </c>
      <c r="S97" s="22">
        <v>1.9</v>
      </c>
      <c r="T97" s="22">
        <v>2.4</v>
      </c>
      <c r="U97" s="22">
        <v>0.77800000000000002</v>
      </c>
      <c r="V97" s="22">
        <v>1.8</v>
      </c>
      <c r="W97" s="22">
        <v>3.7</v>
      </c>
      <c r="X97" s="22">
        <v>5.4</v>
      </c>
      <c r="Y97" s="22">
        <v>3.1</v>
      </c>
      <c r="Z97" s="22">
        <v>0.5</v>
      </c>
      <c r="AA97" s="22">
        <v>0.7</v>
      </c>
      <c r="AB97" s="22">
        <v>2.1</v>
      </c>
      <c r="AC97" s="22">
        <v>3.3</v>
      </c>
      <c r="AD97" s="22">
        <v>11.7</v>
      </c>
    </row>
    <row r="98" spans="1:30" ht="15.75" customHeight="1" x14ac:dyDescent="0.2">
      <c r="A98" s="21">
        <v>97</v>
      </c>
      <c r="B98" s="22" t="s">
        <v>216</v>
      </c>
      <c r="C98" s="22" t="s">
        <v>103</v>
      </c>
      <c r="D98" s="22">
        <v>36</v>
      </c>
      <c r="E98" s="22" t="s">
        <v>97</v>
      </c>
      <c r="F98" s="22">
        <v>47</v>
      </c>
      <c r="G98" s="22">
        <v>47</v>
      </c>
      <c r="H98" s="22">
        <v>29.2</v>
      </c>
      <c r="I98" s="22">
        <v>3.6</v>
      </c>
      <c r="J98" s="22">
        <v>8.1</v>
      </c>
      <c r="K98" s="22">
        <v>0.44600000000000001</v>
      </c>
      <c r="L98" s="22">
        <v>2.4</v>
      </c>
      <c r="M98" s="22">
        <v>5.3</v>
      </c>
      <c r="N98" s="22">
        <v>0.44800000000000001</v>
      </c>
      <c r="O98" s="22">
        <v>1.3</v>
      </c>
      <c r="P98" s="22">
        <v>2.8</v>
      </c>
      <c r="Q98" s="22">
        <v>0.44400000000000001</v>
      </c>
      <c r="R98" s="22">
        <v>0.59199999999999997</v>
      </c>
      <c r="S98" s="22">
        <v>1.1000000000000001</v>
      </c>
      <c r="T98" s="22">
        <v>1.3</v>
      </c>
      <c r="U98" s="22">
        <v>0.91500000000000004</v>
      </c>
      <c r="V98" s="22">
        <v>0.3</v>
      </c>
      <c r="W98" s="22">
        <v>2.5</v>
      </c>
      <c r="X98" s="22">
        <v>2.8</v>
      </c>
      <c r="Y98" s="22">
        <v>6.5</v>
      </c>
      <c r="Z98" s="22">
        <v>1</v>
      </c>
      <c r="AA98" s="22">
        <v>0.2</v>
      </c>
      <c r="AB98" s="22">
        <v>1.1000000000000001</v>
      </c>
      <c r="AC98" s="22">
        <v>1.7</v>
      </c>
      <c r="AD98" s="22">
        <v>10.7</v>
      </c>
    </row>
    <row r="99" spans="1:30" ht="15.75" customHeight="1" x14ac:dyDescent="0.2">
      <c r="A99" s="21">
        <v>98</v>
      </c>
      <c r="B99" s="22" t="s">
        <v>217</v>
      </c>
      <c r="C99" s="22" t="s">
        <v>112</v>
      </c>
      <c r="D99" s="22">
        <v>31</v>
      </c>
      <c r="E99" s="22" t="s">
        <v>107</v>
      </c>
      <c r="F99" s="22">
        <v>47</v>
      </c>
      <c r="G99" s="22">
        <v>2</v>
      </c>
      <c r="H99" s="22">
        <v>21.2</v>
      </c>
      <c r="I99" s="22">
        <v>1.9</v>
      </c>
      <c r="J99" s="22">
        <v>4.2</v>
      </c>
      <c r="K99" s="22">
        <v>0.45700000000000002</v>
      </c>
      <c r="L99" s="22">
        <v>1.1000000000000001</v>
      </c>
      <c r="M99" s="22">
        <v>3</v>
      </c>
      <c r="N99" s="22">
        <v>0.38600000000000001</v>
      </c>
      <c r="O99" s="22">
        <v>0.8</v>
      </c>
      <c r="P99" s="22">
        <v>1.2</v>
      </c>
      <c r="Q99" s="22">
        <v>0.63200000000000001</v>
      </c>
      <c r="R99" s="22">
        <v>0.59399999999999997</v>
      </c>
      <c r="S99" s="22">
        <v>0.4</v>
      </c>
      <c r="T99" s="22">
        <v>0.6</v>
      </c>
      <c r="U99" s="22">
        <v>0.69</v>
      </c>
      <c r="V99" s="22">
        <v>0.6</v>
      </c>
      <c r="W99" s="22">
        <v>2.5</v>
      </c>
      <c r="X99" s="22">
        <v>3.2</v>
      </c>
      <c r="Y99" s="22">
        <v>1.9</v>
      </c>
      <c r="Z99" s="22">
        <v>0.5</v>
      </c>
      <c r="AA99" s="22">
        <v>0.2</v>
      </c>
      <c r="AB99" s="22">
        <v>0.6</v>
      </c>
      <c r="AC99" s="22">
        <v>1.3</v>
      </c>
      <c r="AD99" s="22">
        <v>5.4</v>
      </c>
    </row>
    <row r="100" spans="1:30" ht="15.75" customHeight="1" x14ac:dyDescent="0.2">
      <c r="A100" s="21">
        <v>99</v>
      </c>
      <c r="B100" s="22" t="s">
        <v>218</v>
      </c>
      <c r="C100" s="22" t="s">
        <v>112</v>
      </c>
      <c r="D100" s="22">
        <v>19</v>
      </c>
      <c r="E100" s="22" t="s">
        <v>116</v>
      </c>
      <c r="F100" s="22">
        <v>51</v>
      </c>
      <c r="G100" s="22">
        <v>4</v>
      </c>
      <c r="H100" s="22">
        <v>26.8</v>
      </c>
      <c r="I100" s="22">
        <v>3</v>
      </c>
      <c r="J100" s="22">
        <v>6.7</v>
      </c>
      <c r="K100" s="22">
        <v>0.45300000000000001</v>
      </c>
      <c r="L100" s="22">
        <v>1</v>
      </c>
      <c r="M100" s="22">
        <v>2.7</v>
      </c>
      <c r="N100" s="22">
        <v>0.371</v>
      </c>
      <c r="O100" s="22">
        <v>2</v>
      </c>
      <c r="P100" s="22">
        <v>3.9</v>
      </c>
      <c r="Q100" s="22">
        <v>0.51</v>
      </c>
      <c r="R100" s="22">
        <v>0.52900000000000003</v>
      </c>
      <c r="S100" s="22">
        <v>1.4</v>
      </c>
      <c r="T100" s="22">
        <v>2</v>
      </c>
      <c r="U100" s="22">
        <v>0.70599999999999996</v>
      </c>
      <c r="V100" s="22">
        <v>0.8</v>
      </c>
      <c r="W100" s="22">
        <v>3.2</v>
      </c>
      <c r="X100" s="22">
        <v>4.0999999999999996</v>
      </c>
      <c r="Y100" s="22">
        <v>1.8</v>
      </c>
      <c r="Z100" s="22">
        <v>0.9</v>
      </c>
      <c r="AA100" s="22">
        <v>0.8</v>
      </c>
      <c r="AB100" s="22">
        <v>1.5</v>
      </c>
      <c r="AC100" s="22">
        <v>2.1</v>
      </c>
      <c r="AD100" s="22">
        <v>8.5</v>
      </c>
    </row>
    <row r="101" spans="1:30" ht="15.75" customHeight="1" x14ac:dyDescent="0.2">
      <c r="A101" s="21">
        <v>100</v>
      </c>
      <c r="B101" s="22" t="s">
        <v>219</v>
      </c>
      <c r="C101" s="22" t="s">
        <v>92</v>
      </c>
      <c r="D101" s="22">
        <v>22</v>
      </c>
      <c r="E101" s="22" t="s">
        <v>127</v>
      </c>
      <c r="F101" s="22">
        <v>12</v>
      </c>
      <c r="G101" s="22">
        <v>0</v>
      </c>
      <c r="H101" s="22">
        <v>7.9</v>
      </c>
      <c r="I101" s="22">
        <v>1.8</v>
      </c>
      <c r="J101" s="22">
        <v>3.5</v>
      </c>
      <c r="K101" s="22">
        <v>0.52400000000000002</v>
      </c>
      <c r="L101" s="22">
        <v>0.3</v>
      </c>
      <c r="M101" s="22">
        <v>0.7</v>
      </c>
      <c r="N101" s="22">
        <v>0.375</v>
      </c>
      <c r="O101" s="22">
        <v>1.6</v>
      </c>
      <c r="P101" s="22">
        <v>2.8</v>
      </c>
      <c r="Q101" s="22">
        <v>0.55900000000000005</v>
      </c>
      <c r="R101" s="22">
        <v>0.56000000000000005</v>
      </c>
      <c r="S101" s="22">
        <v>2.2999999999999998</v>
      </c>
      <c r="T101" s="22">
        <v>2.9</v>
      </c>
      <c r="U101" s="22">
        <v>0.77100000000000002</v>
      </c>
      <c r="V101" s="22">
        <v>0.8</v>
      </c>
      <c r="W101" s="22">
        <v>0.9</v>
      </c>
      <c r="X101" s="22">
        <v>1.7</v>
      </c>
      <c r="Y101" s="22">
        <v>0.2</v>
      </c>
      <c r="Z101" s="22">
        <v>0.2</v>
      </c>
      <c r="AA101" s="22">
        <v>0</v>
      </c>
      <c r="AB101" s="22">
        <v>0.1</v>
      </c>
      <c r="AC101" s="22">
        <v>0.5</v>
      </c>
      <c r="AD101" s="22">
        <v>6.2</v>
      </c>
    </row>
    <row r="102" spans="1:30" ht="15.75" customHeight="1" x14ac:dyDescent="0.2">
      <c r="A102" s="21">
        <v>101</v>
      </c>
      <c r="B102" s="22" t="s">
        <v>220</v>
      </c>
      <c r="C102" s="22" t="s">
        <v>221</v>
      </c>
      <c r="D102" s="22">
        <v>33</v>
      </c>
      <c r="E102" s="22" t="s">
        <v>88</v>
      </c>
      <c r="F102" s="22">
        <v>29</v>
      </c>
      <c r="G102" s="22">
        <v>6</v>
      </c>
      <c r="H102" s="22">
        <v>0</v>
      </c>
      <c r="I102" s="22">
        <v>1.5</v>
      </c>
      <c r="J102" s="22">
        <v>3.4</v>
      </c>
      <c r="K102" s="22">
        <v>0.439</v>
      </c>
      <c r="L102" s="22">
        <v>0.7</v>
      </c>
      <c r="M102" s="22">
        <v>1.9</v>
      </c>
      <c r="N102" s="22">
        <v>0.33900000000000002</v>
      </c>
      <c r="O102" s="22">
        <v>0.8</v>
      </c>
      <c r="P102" s="22">
        <v>1.4</v>
      </c>
      <c r="Q102" s="22">
        <v>0.57099999999999995</v>
      </c>
      <c r="R102" s="22">
        <v>0.53600000000000003</v>
      </c>
      <c r="S102" s="22">
        <v>0.8</v>
      </c>
      <c r="T102" s="22">
        <v>0.9</v>
      </c>
      <c r="U102" s="22">
        <v>0.84599999999999997</v>
      </c>
      <c r="V102" s="22">
        <v>1.1000000000000001</v>
      </c>
      <c r="W102" s="22">
        <v>2.2999999999999998</v>
      </c>
      <c r="X102" s="22">
        <v>3.3</v>
      </c>
      <c r="Y102" s="22">
        <v>0.8</v>
      </c>
      <c r="Z102" s="22">
        <v>1.3</v>
      </c>
      <c r="AA102" s="22">
        <v>0.6</v>
      </c>
      <c r="AB102" s="22">
        <v>0.4</v>
      </c>
      <c r="AC102" s="22">
        <v>1.9</v>
      </c>
      <c r="AD102" s="22">
        <v>4.4000000000000004</v>
      </c>
    </row>
    <row r="103" spans="1:30" ht="15.75" customHeight="1" x14ac:dyDescent="0.2">
      <c r="A103" s="21">
        <v>102</v>
      </c>
      <c r="B103" s="22" t="s">
        <v>222</v>
      </c>
      <c r="C103" s="22" t="s">
        <v>112</v>
      </c>
      <c r="D103" s="22">
        <v>33</v>
      </c>
      <c r="E103" s="22" t="s">
        <v>153</v>
      </c>
      <c r="F103" s="22">
        <v>31</v>
      </c>
      <c r="G103" s="22">
        <v>7</v>
      </c>
      <c r="H103" s="22">
        <v>20.8</v>
      </c>
      <c r="I103" s="22">
        <v>2.1</v>
      </c>
      <c r="J103" s="22">
        <v>5</v>
      </c>
      <c r="K103" s="22">
        <v>0.41699999999999998</v>
      </c>
      <c r="L103" s="22">
        <v>1.1000000000000001</v>
      </c>
      <c r="M103" s="22">
        <v>2.9</v>
      </c>
      <c r="N103" s="22">
        <v>0.36699999999999999</v>
      </c>
      <c r="O103" s="22">
        <v>1</v>
      </c>
      <c r="P103" s="22">
        <v>2.1</v>
      </c>
      <c r="Q103" s="22">
        <v>0.48499999999999999</v>
      </c>
      <c r="R103" s="22">
        <v>0.52200000000000002</v>
      </c>
      <c r="S103" s="22">
        <v>0.6</v>
      </c>
      <c r="T103" s="22">
        <v>0.8</v>
      </c>
      <c r="U103" s="22">
        <v>0.8</v>
      </c>
      <c r="V103" s="22">
        <v>1.7</v>
      </c>
      <c r="W103" s="22">
        <v>2.9</v>
      </c>
      <c r="X103" s="22">
        <v>4.7</v>
      </c>
      <c r="Y103" s="22">
        <v>1</v>
      </c>
      <c r="Z103" s="22">
        <v>0.6</v>
      </c>
      <c r="AA103" s="22">
        <v>0.4</v>
      </c>
      <c r="AB103" s="22">
        <v>0.6</v>
      </c>
      <c r="AC103" s="22">
        <v>2.2999999999999998</v>
      </c>
      <c r="AD103" s="22">
        <v>5.9</v>
      </c>
    </row>
    <row r="104" spans="1:30" ht="15.75" customHeight="1" x14ac:dyDescent="0.2">
      <c r="A104" s="21">
        <v>103</v>
      </c>
      <c r="B104" s="22" t="s">
        <v>223</v>
      </c>
      <c r="C104" s="22" t="s">
        <v>84</v>
      </c>
      <c r="D104" s="22">
        <v>33</v>
      </c>
      <c r="E104" s="22" t="s">
        <v>107</v>
      </c>
      <c r="F104" s="22">
        <v>22</v>
      </c>
      <c r="G104" s="22">
        <v>6</v>
      </c>
      <c r="H104" s="22">
        <v>25.1</v>
      </c>
      <c r="I104" s="22">
        <v>2.6</v>
      </c>
      <c r="J104" s="22">
        <v>6</v>
      </c>
      <c r="K104" s="22">
        <v>0.439</v>
      </c>
      <c r="L104" s="22">
        <v>1.5</v>
      </c>
      <c r="M104" s="22">
        <v>4</v>
      </c>
      <c r="N104" s="22">
        <v>0.38600000000000001</v>
      </c>
      <c r="O104" s="22">
        <v>1.1000000000000001</v>
      </c>
      <c r="P104" s="22">
        <v>2</v>
      </c>
      <c r="Q104" s="22">
        <v>0.54500000000000004</v>
      </c>
      <c r="R104" s="22">
        <v>0.56799999999999995</v>
      </c>
      <c r="S104" s="22">
        <v>0.7</v>
      </c>
      <c r="T104" s="22">
        <v>1.1000000000000001</v>
      </c>
      <c r="U104" s="22">
        <v>0.66700000000000004</v>
      </c>
      <c r="V104" s="22">
        <v>0.4</v>
      </c>
      <c r="W104" s="22">
        <v>3</v>
      </c>
      <c r="X104" s="22">
        <v>3.4</v>
      </c>
      <c r="Y104" s="22">
        <v>1.7</v>
      </c>
      <c r="Z104" s="22">
        <v>0.7</v>
      </c>
      <c r="AA104" s="22">
        <v>0.2</v>
      </c>
      <c r="AB104" s="22">
        <v>0.4</v>
      </c>
      <c r="AC104" s="22">
        <v>1.8</v>
      </c>
      <c r="AD104" s="22">
        <v>7.5</v>
      </c>
    </row>
    <row r="105" spans="1:30" ht="15.75" customHeight="1" x14ac:dyDescent="0.2">
      <c r="A105" s="21">
        <v>104</v>
      </c>
      <c r="B105" s="22" t="s">
        <v>224</v>
      </c>
      <c r="C105" s="22" t="s">
        <v>103</v>
      </c>
      <c r="D105" s="22">
        <v>22</v>
      </c>
      <c r="E105" s="22" t="s">
        <v>159</v>
      </c>
      <c r="F105" s="22">
        <v>42</v>
      </c>
      <c r="G105" s="22">
        <v>42</v>
      </c>
      <c r="H105" s="22">
        <v>34.4</v>
      </c>
      <c r="I105" s="22">
        <v>8.4</v>
      </c>
      <c r="J105" s="22">
        <v>18.600000000000001</v>
      </c>
      <c r="K105" s="22">
        <v>0.45</v>
      </c>
      <c r="L105" s="22">
        <v>1.8</v>
      </c>
      <c r="M105" s="22">
        <v>5.3</v>
      </c>
      <c r="N105" s="22">
        <v>0.33900000000000002</v>
      </c>
      <c r="O105" s="22">
        <v>6.6</v>
      </c>
      <c r="P105" s="22">
        <v>13.4</v>
      </c>
      <c r="Q105" s="22">
        <v>0.49299999999999999</v>
      </c>
      <c r="R105" s="22">
        <v>0.497</v>
      </c>
      <c r="S105" s="22">
        <v>3.8</v>
      </c>
      <c r="T105" s="22">
        <v>4.5</v>
      </c>
      <c r="U105" s="22">
        <v>0.86099999999999999</v>
      </c>
      <c r="V105" s="22">
        <v>0.4</v>
      </c>
      <c r="W105" s="22">
        <v>3.6</v>
      </c>
      <c r="X105" s="22">
        <v>4</v>
      </c>
      <c r="Y105" s="22">
        <v>7.5</v>
      </c>
      <c r="Z105" s="22">
        <v>1</v>
      </c>
      <c r="AA105" s="22">
        <v>0.3</v>
      </c>
      <c r="AB105" s="22">
        <v>3.6</v>
      </c>
      <c r="AC105" s="22">
        <v>2.7</v>
      </c>
      <c r="AD105" s="22">
        <v>22.4</v>
      </c>
    </row>
    <row r="106" spans="1:30" ht="15.75" customHeight="1" x14ac:dyDescent="0.2">
      <c r="A106" s="21">
        <v>105</v>
      </c>
      <c r="B106" s="22" t="s">
        <v>225</v>
      </c>
      <c r="C106" s="22" t="s">
        <v>92</v>
      </c>
      <c r="D106" s="22">
        <v>33</v>
      </c>
      <c r="E106" s="22" t="s">
        <v>88</v>
      </c>
      <c r="F106" s="22">
        <v>37</v>
      </c>
      <c r="G106" s="22">
        <v>3</v>
      </c>
      <c r="H106" s="22">
        <v>12.9</v>
      </c>
      <c r="I106" s="22">
        <v>1.5</v>
      </c>
      <c r="J106" s="22">
        <v>4</v>
      </c>
      <c r="K106" s="22">
        <v>0.372</v>
      </c>
      <c r="L106" s="22">
        <v>0.8</v>
      </c>
      <c r="M106" s="22">
        <v>2.2000000000000002</v>
      </c>
      <c r="N106" s="22">
        <v>0.36099999999999999</v>
      </c>
      <c r="O106" s="22">
        <v>0.7</v>
      </c>
      <c r="P106" s="22">
        <v>1.8</v>
      </c>
      <c r="Q106" s="22">
        <v>0.38500000000000001</v>
      </c>
      <c r="R106" s="22">
        <v>0.47299999999999998</v>
      </c>
      <c r="S106" s="22">
        <v>0.5</v>
      </c>
      <c r="T106" s="22">
        <v>0.5</v>
      </c>
      <c r="U106" s="22">
        <v>0.89500000000000002</v>
      </c>
      <c r="V106" s="22">
        <v>0.4</v>
      </c>
      <c r="W106" s="22">
        <v>1</v>
      </c>
      <c r="X106" s="22">
        <v>1.5</v>
      </c>
      <c r="Y106" s="22">
        <v>0.8</v>
      </c>
      <c r="Z106" s="22">
        <v>0.5</v>
      </c>
      <c r="AA106" s="22">
        <v>0.1</v>
      </c>
      <c r="AB106" s="22">
        <v>0.5</v>
      </c>
      <c r="AC106" s="22">
        <v>0.9</v>
      </c>
      <c r="AD106" s="22">
        <v>4.2</v>
      </c>
    </row>
    <row r="107" spans="1:30" ht="15.75" customHeight="1" x14ac:dyDescent="0.2">
      <c r="A107" s="21">
        <v>106</v>
      </c>
      <c r="B107" s="22" t="s">
        <v>226</v>
      </c>
      <c r="C107" s="22" t="s">
        <v>103</v>
      </c>
      <c r="D107" s="22">
        <v>35</v>
      </c>
      <c r="E107" s="22" t="s">
        <v>227</v>
      </c>
      <c r="F107" s="22">
        <v>47</v>
      </c>
      <c r="G107" s="22">
        <v>47</v>
      </c>
      <c r="H107" s="22">
        <v>33.4</v>
      </c>
      <c r="I107" s="22">
        <v>9.1</v>
      </c>
      <c r="J107" s="22">
        <v>19.7</v>
      </c>
      <c r="K107" s="22">
        <v>0.46400000000000002</v>
      </c>
      <c r="L107" s="22">
        <v>5</v>
      </c>
      <c r="M107" s="22">
        <v>11.8</v>
      </c>
      <c r="N107" s="22">
        <v>0.42099999999999999</v>
      </c>
      <c r="O107" s="22">
        <v>4.0999999999999996</v>
      </c>
      <c r="P107" s="22">
        <v>7.9</v>
      </c>
      <c r="Q107" s="22">
        <v>0.52800000000000002</v>
      </c>
      <c r="R107" s="22">
        <v>0.59</v>
      </c>
      <c r="S107" s="22">
        <v>4.8</v>
      </c>
      <c r="T107" s="22">
        <v>5.2</v>
      </c>
      <c r="U107" s="22">
        <v>0.92700000000000005</v>
      </c>
      <c r="V107" s="22">
        <v>0.5</v>
      </c>
      <c r="W107" s="22">
        <v>3.9</v>
      </c>
      <c r="X107" s="22">
        <v>4.4000000000000004</v>
      </c>
      <c r="Y107" s="22">
        <v>4.8</v>
      </c>
      <c r="Z107" s="22">
        <v>0.8</v>
      </c>
      <c r="AA107" s="22">
        <v>0.4</v>
      </c>
      <c r="AB107" s="22">
        <v>3</v>
      </c>
      <c r="AC107" s="22">
        <v>1.8</v>
      </c>
      <c r="AD107" s="22">
        <v>28.1</v>
      </c>
    </row>
    <row r="108" spans="1:30" ht="15.75" customHeight="1" x14ac:dyDescent="0.2">
      <c r="A108" s="21">
        <v>107</v>
      </c>
      <c r="B108" s="22" t="s">
        <v>228</v>
      </c>
      <c r="C108" s="22" t="s">
        <v>103</v>
      </c>
      <c r="D108" s="22">
        <v>20</v>
      </c>
      <c r="E108" s="22" t="s">
        <v>104</v>
      </c>
      <c r="F108" s="22">
        <v>52</v>
      </c>
      <c r="G108" s="22">
        <v>15</v>
      </c>
      <c r="H108" s="22">
        <v>21.9</v>
      </c>
      <c r="I108" s="22">
        <v>2.2000000000000002</v>
      </c>
      <c r="J108" s="22">
        <v>4.9000000000000004</v>
      </c>
      <c r="K108" s="22">
        <v>0.438</v>
      </c>
      <c r="L108" s="22">
        <v>0.6</v>
      </c>
      <c r="M108" s="22">
        <v>2.1</v>
      </c>
      <c r="N108" s="22">
        <v>0.29099999999999998</v>
      </c>
      <c r="O108" s="22">
        <v>1.5</v>
      </c>
      <c r="P108" s="22">
        <v>2.8</v>
      </c>
      <c r="Q108" s="22">
        <v>0.54800000000000004</v>
      </c>
      <c r="R108" s="22">
        <v>0.5</v>
      </c>
      <c r="S108" s="22">
        <v>0.6</v>
      </c>
      <c r="T108" s="22">
        <v>1</v>
      </c>
      <c r="U108" s="22">
        <v>0.64</v>
      </c>
      <c r="V108" s="22">
        <v>1</v>
      </c>
      <c r="W108" s="22">
        <v>2.7</v>
      </c>
      <c r="X108" s="22">
        <v>3.7</v>
      </c>
      <c r="Y108" s="22">
        <v>2.6</v>
      </c>
      <c r="Z108" s="22">
        <v>1.4</v>
      </c>
      <c r="AA108" s="22">
        <v>0.4</v>
      </c>
      <c r="AB108" s="22">
        <v>1</v>
      </c>
      <c r="AC108" s="22">
        <v>1.6</v>
      </c>
      <c r="AD108" s="22">
        <v>5.5</v>
      </c>
    </row>
    <row r="109" spans="1:30" ht="15.75" customHeight="1" x14ac:dyDescent="0.2">
      <c r="A109" s="21">
        <v>108</v>
      </c>
      <c r="B109" s="22" t="s">
        <v>229</v>
      </c>
      <c r="C109" s="22" t="s">
        <v>29</v>
      </c>
      <c r="D109" s="22">
        <v>30</v>
      </c>
      <c r="E109" s="22" t="s">
        <v>205</v>
      </c>
      <c r="F109" s="22">
        <v>50</v>
      </c>
      <c r="G109" s="22">
        <v>50</v>
      </c>
      <c r="H109" s="22">
        <v>35.700000000000003</v>
      </c>
      <c r="I109" s="22">
        <v>9.5</v>
      </c>
      <c r="J109" s="22">
        <v>17.100000000000001</v>
      </c>
      <c r="K109" s="22">
        <v>0.55400000000000005</v>
      </c>
      <c r="L109" s="22">
        <v>0.3</v>
      </c>
      <c r="M109" s="22">
        <v>1.2</v>
      </c>
      <c r="N109" s="22">
        <v>0.27900000000000003</v>
      </c>
      <c r="O109" s="22">
        <v>9.1</v>
      </c>
      <c r="P109" s="22">
        <v>15.9</v>
      </c>
      <c r="Q109" s="22">
        <v>0.57599999999999996</v>
      </c>
      <c r="R109" s="22">
        <v>0.56399999999999995</v>
      </c>
      <c r="S109" s="22">
        <v>5.4</v>
      </c>
      <c r="T109" s="22">
        <v>6.7</v>
      </c>
      <c r="U109" s="22">
        <v>0.80700000000000005</v>
      </c>
      <c r="V109" s="22">
        <v>3</v>
      </c>
      <c r="W109" s="22">
        <v>9</v>
      </c>
      <c r="X109" s="22">
        <v>12.1</v>
      </c>
      <c r="Y109" s="22">
        <v>3.9</v>
      </c>
      <c r="Z109" s="22">
        <v>1.2</v>
      </c>
      <c r="AA109" s="22">
        <v>2.4</v>
      </c>
      <c r="AB109" s="22">
        <v>2.1</v>
      </c>
      <c r="AC109" s="22">
        <v>2.4</v>
      </c>
      <c r="AD109" s="22">
        <v>24.7</v>
      </c>
    </row>
    <row r="110" spans="1:30" ht="15.75" customHeight="1" x14ac:dyDescent="0.2">
      <c r="A110" s="21">
        <v>109</v>
      </c>
      <c r="B110" s="22" t="s">
        <v>230</v>
      </c>
      <c r="C110" s="22" t="s">
        <v>92</v>
      </c>
      <c r="D110" s="22">
        <v>21</v>
      </c>
      <c r="E110" s="22" t="s">
        <v>116</v>
      </c>
      <c r="F110" s="22">
        <v>23</v>
      </c>
      <c r="G110" s="22">
        <v>0</v>
      </c>
      <c r="H110" s="22">
        <v>8</v>
      </c>
      <c r="I110" s="22">
        <v>1</v>
      </c>
      <c r="J110" s="22">
        <v>2.6</v>
      </c>
      <c r="K110" s="22">
        <v>0.40699999999999997</v>
      </c>
      <c r="L110" s="22">
        <v>0.1</v>
      </c>
      <c r="M110" s="22">
        <v>0.3</v>
      </c>
      <c r="N110" s="22">
        <v>0.28599999999999998</v>
      </c>
      <c r="O110" s="22">
        <v>1</v>
      </c>
      <c r="P110" s="22">
        <v>2.2999999999999998</v>
      </c>
      <c r="Q110" s="22">
        <v>0.42299999999999999</v>
      </c>
      <c r="R110" s="22">
        <v>0.42399999999999999</v>
      </c>
      <c r="S110" s="22">
        <v>0.2</v>
      </c>
      <c r="T110" s="22">
        <v>0.3</v>
      </c>
      <c r="U110" s="22">
        <v>0.57099999999999995</v>
      </c>
      <c r="V110" s="22">
        <v>0.4</v>
      </c>
      <c r="W110" s="22">
        <v>0.5</v>
      </c>
      <c r="X110" s="22">
        <v>0.9</v>
      </c>
      <c r="Y110" s="22">
        <v>0.3</v>
      </c>
      <c r="Z110" s="22">
        <v>0.3</v>
      </c>
      <c r="AA110" s="22">
        <v>0.1</v>
      </c>
      <c r="AB110" s="22">
        <v>0.3</v>
      </c>
      <c r="AC110" s="22">
        <v>0.6</v>
      </c>
      <c r="AD110" s="22">
        <v>2.2999999999999998</v>
      </c>
    </row>
    <row r="111" spans="1:30" ht="15.75" customHeight="1" x14ac:dyDescent="0.2">
      <c r="A111" s="21">
        <v>110</v>
      </c>
      <c r="B111" s="22" t="s">
        <v>231</v>
      </c>
      <c r="C111" s="22" t="s">
        <v>92</v>
      </c>
      <c r="D111" s="22">
        <v>21</v>
      </c>
      <c r="E111" s="22" t="s">
        <v>131</v>
      </c>
      <c r="F111" s="22">
        <v>2</v>
      </c>
      <c r="G111" s="22">
        <v>0</v>
      </c>
      <c r="H111" s="22">
        <v>3</v>
      </c>
      <c r="I111" s="22">
        <v>0</v>
      </c>
      <c r="J111" s="22">
        <v>0.5</v>
      </c>
      <c r="K111" s="22">
        <v>0</v>
      </c>
      <c r="L111" s="22">
        <v>0</v>
      </c>
      <c r="M111" s="22">
        <v>0.5</v>
      </c>
      <c r="N111" s="22">
        <v>0</v>
      </c>
      <c r="O111" s="22">
        <v>0</v>
      </c>
      <c r="P111" s="22">
        <v>0</v>
      </c>
      <c r="Q111" s="20"/>
      <c r="R111" s="22">
        <v>0</v>
      </c>
      <c r="S111" s="22">
        <v>1</v>
      </c>
      <c r="T111" s="22">
        <v>1</v>
      </c>
      <c r="U111" s="22">
        <v>1</v>
      </c>
      <c r="V111" s="22">
        <v>0.5</v>
      </c>
      <c r="W111" s="22">
        <v>0.5</v>
      </c>
      <c r="X111" s="22">
        <v>1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1</v>
      </c>
    </row>
    <row r="112" spans="1:30" ht="15.75" customHeight="1" x14ac:dyDescent="0.2">
      <c r="A112" s="21">
        <v>111</v>
      </c>
      <c r="B112" s="22" t="s">
        <v>232</v>
      </c>
      <c r="C112" s="22" t="s">
        <v>92</v>
      </c>
      <c r="D112" s="22">
        <v>24</v>
      </c>
      <c r="E112" s="22" t="s">
        <v>183</v>
      </c>
      <c r="F112" s="22">
        <v>4</v>
      </c>
      <c r="G112" s="22">
        <v>0</v>
      </c>
      <c r="H112" s="22">
        <v>7.5</v>
      </c>
      <c r="I112" s="22">
        <v>2.5</v>
      </c>
      <c r="J112" s="22">
        <v>4.8</v>
      </c>
      <c r="K112" s="22">
        <v>0.52600000000000002</v>
      </c>
      <c r="L112" s="22">
        <v>0.3</v>
      </c>
      <c r="M112" s="22">
        <v>2</v>
      </c>
      <c r="N112" s="22">
        <v>0.125</v>
      </c>
      <c r="O112" s="22">
        <v>2.2999999999999998</v>
      </c>
      <c r="P112" s="22">
        <v>2.8</v>
      </c>
      <c r="Q112" s="22">
        <v>0.81799999999999995</v>
      </c>
      <c r="R112" s="22">
        <v>0.55300000000000005</v>
      </c>
      <c r="S112" s="22">
        <v>0.3</v>
      </c>
      <c r="T112" s="22">
        <v>0.8</v>
      </c>
      <c r="U112" s="22">
        <v>0.33300000000000002</v>
      </c>
      <c r="V112" s="22">
        <v>0.3</v>
      </c>
      <c r="W112" s="22">
        <v>2</v>
      </c>
      <c r="X112" s="22">
        <v>2.2999999999999998</v>
      </c>
      <c r="Y112" s="22">
        <v>1</v>
      </c>
      <c r="Z112" s="22">
        <v>0</v>
      </c>
      <c r="AA112" s="22">
        <v>0.3</v>
      </c>
      <c r="AB112" s="22">
        <v>0.8</v>
      </c>
      <c r="AC112" s="22">
        <v>0.3</v>
      </c>
      <c r="AD112" s="22">
        <v>5.5</v>
      </c>
    </row>
    <row r="113" spans="1:30" ht="15.75" customHeight="1" x14ac:dyDescent="0.2">
      <c r="A113" s="21">
        <v>112</v>
      </c>
      <c r="B113" s="22" t="s">
        <v>233</v>
      </c>
      <c r="C113" s="22" t="s">
        <v>112</v>
      </c>
      <c r="D113" s="22">
        <v>34</v>
      </c>
      <c r="E113" s="22" t="s">
        <v>153</v>
      </c>
      <c r="F113" s="22">
        <v>51</v>
      </c>
      <c r="G113" s="22">
        <v>51</v>
      </c>
      <c r="H113" s="22">
        <v>37.6</v>
      </c>
      <c r="I113" s="22">
        <v>7.8</v>
      </c>
      <c r="J113" s="22">
        <v>16.600000000000001</v>
      </c>
      <c r="K113" s="22">
        <v>0.46800000000000003</v>
      </c>
      <c r="L113" s="22">
        <v>1</v>
      </c>
      <c r="M113" s="22">
        <v>2.8</v>
      </c>
      <c r="N113" s="22">
        <v>0.34</v>
      </c>
      <c r="O113" s="22">
        <v>6.8</v>
      </c>
      <c r="P113" s="22">
        <v>13.8</v>
      </c>
      <c r="Q113" s="22">
        <v>0.49399999999999999</v>
      </c>
      <c r="R113" s="22">
        <v>0.496</v>
      </c>
      <c r="S113" s="22">
        <v>6</v>
      </c>
      <c r="T113" s="22">
        <v>7.1</v>
      </c>
      <c r="U113" s="22">
        <v>0.85299999999999998</v>
      </c>
      <c r="V113" s="22">
        <v>0.6</v>
      </c>
      <c r="W113" s="22">
        <v>3.5</v>
      </c>
      <c r="X113" s="22">
        <v>4.0999999999999996</v>
      </c>
      <c r="Y113" s="22">
        <v>5.2</v>
      </c>
      <c r="Z113" s="22">
        <v>1.2</v>
      </c>
      <c r="AA113" s="22">
        <v>0.6</v>
      </c>
      <c r="AB113" s="22">
        <v>1.5</v>
      </c>
      <c r="AC113" s="22">
        <v>2.2000000000000002</v>
      </c>
      <c r="AD113" s="22">
        <v>22.5</v>
      </c>
    </row>
    <row r="114" spans="1:30" ht="15.75" customHeight="1" x14ac:dyDescent="0.2">
      <c r="A114" s="21">
        <v>113</v>
      </c>
      <c r="B114" s="22" t="s">
        <v>234</v>
      </c>
      <c r="C114" s="22" t="s">
        <v>29</v>
      </c>
      <c r="D114" s="22">
        <v>22</v>
      </c>
      <c r="E114" s="22" t="s">
        <v>164</v>
      </c>
      <c r="F114" s="22">
        <v>10</v>
      </c>
      <c r="G114" s="22">
        <v>0</v>
      </c>
      <c r="H114" s="22">
        <v>5.8</v>
      </c>
      <c r="I114" s="22">
        <v>0.9</v>
      </c>
      <c r="J114" s="22">
        <v>1.8</v>
      </c>
      <c r="K114" s="22">
        <v>0.5</v>
      </c>
      <c r="L114" s="22">
        <v>0</v>
      </c>
      <c r="M114" s="22">
        <v>0</v>
      </c>
      <c r="N114" s="20"/>
      <c r="O114" s="22">
        <v>0.9</v>
      </c>
      <c r="P114" s="22">
        <v>1.8</v>
      </c>
      <c r="Q114" s="22">
        <v>0.5</v>
      </c>
      <c r="R114" s="22">
        <v>0.5</v>
      </c>
      <c r="S114" s="22">
        <v>0.9</v>
      </c>
      <c r="T114" s="22">
        <v>1.2</v>
      </c>
      <c r="U114" s="22">
        <v>0.75</v>
      </c>
      <c r="V114" s="22">
        <v>1.4</v>
      </c>
      <c r="W114" s="22">
        <v>0.6</v>
      </c>
      <c r="X114" s="22">
        <v>2</v>
      </c>
      <c r="Y114" s="22">
        <v>0.4</v>
      </c>
      <c r="Z114" s="22">
        <v>0.4</v>
      </c>
      <c r="AA114" s="22">
        <v>0</v>
      </c>
      <c r="AB114" s="22">
        <v>0.2</v>
      </c>
      <c r="AC114" s="22">
        <v>0.4</v>
      </c>
      <c r="AD114" s="22">
        <v>2.7</v>
      </c>
    </row>
    <row r="115" spans="1:30" ht="15.75" customHeight="1" x14ac:dyDescent="0.2">
      <c r="A115" s="21">
        <v>114</v>
      </c>
      <c r="B115" s="22" t="s">
        <v>235</v>
      </c>
      <c r="C115" s="22" t="s">
        <v>84</v>
      </c>
      <c r="D115" s="22">
        <v>27</v>
      </c>
      <c r="E115" s="22" t="s">
        <v>133</v>
      </c>
      <c r="F115" s="22">
        <v>3</v>
      </c>
      <c r="G115" s="22">
        <v>0</v>
      </c>
      <c r="H115" s="22">
        <v>5.3</v>
      </c>
      <c r="I115" s="22">
        <v>1.3</v>
      </c>
      <c r="J115" s="22">
        <v>1.7</v>
      </c>
      <c r="K115" s="22">
        <v>0.8</v>
      </c>
      <c r="L115" s="22">
        <v>0</v>
      </c>
      <c r="M115" s="22">
        <v>0</v>
      </c>
      <c r="N115" s="20"/>
      <c r="O115" s="22">
        <v>1.3</v>
      </c>
      <c r="P115" s="22">
        <v>1.7</v>
      </c>
      <c r="Q115" s="22">
        <v>0.8</v>
      </c>
      <c r="R115" s="22">
        <v>0.8</v>
      </c>
      <c r="S115" s="22">
        <v>1.3</v>
      </c>
      <c r="T115" s="22">
        <v>2</v>
      </c>
      <c r="U115" s="22">
        <v>0.66700000000000004</v>
      </c>
      <c r="V115" s="22">
        <v>0.3</v>
      </c>
      <c r="W115" s="22">
        <v>0.7</v>
      </c>
      <c r="X115" s="22">
        <v>1</v>
      </c>
      <c r="Y115" s="22">
        <v>0.7</v>
      </c>
      <c r="Z115" s="22">
        <v>0</v>
      </c>
      <c r="AA115" s="22">
        <v>0.3</v>
      </c>
      <c r="AB115" s="22">
        <v>0</v>
      </c>
      <c r="AC115" s="22">
        <v>0.3</v>
      </c>
      <c r="AD115" s="22">
        <v>4</v>
      </c>
    </row>
    <row r="116" spans="1:30" ht="15.75" customHeight="1" x14ac:dyDescent="0.2">
      <c r="A116" s="21">
        <v>115</v>
      </c>
      <c r="B116" s="22" t="s">
        <v>236</v>
      </c>
      <c r="C116" s="22" t="s">
        <v>92</v>
      </c>
      <c r="D116" s="22">
        <v>25</v>
      </c>
      <c r="E116" s="22" t="s">
        <v>116</v>
      </c>
      <c r="F116" s="22">
        <v>2</v>
      </c>
      <c r="G116" s="22">
        <v>0</v>
      </c>
      <c r="H116" s="22">
        <v>2.5</v>
      </c>
      <c r="I116" s="22">
        <v>0.5</v>
      </c>
      <c r="J116" s="22">
        <v>1</v>
      </c>
      <c r="K116" s="22">
        <v>0.5</v>
      </c>
      <c r="L116" s="22">
        <v>0</v>
      </c>
      <c r="M116" s="22">
        <v>0</v>
      </c>
      <c r="N116" s="20"/>
      <c r="O116" s="22">
        <v>0.5</v>
      </c>
      <c r="P116" s="22">
        <v>1</v>
      </c>
      <c r="Q116" s="22">
        <v>0.5</v>
      </c>
      <c r="R116" s="22">
        <v>0.5</v>
      </c>
      <c r="S116" s="22">
        <v>0</v>
      </c>
      <c r="T116" s="22">
        <v>0</v>
      </c>
      <c r="U116" s="20"/>
      <c r="V116" s="22">
        <v>1</v>
      </c>
      <c r="W116" s="22">
        <v>0</v>
      </c>
      <c r="X116" s="22">
        <v>1</v>
      </c>
      <c r="Y116" s="22">
        <v>0.5</v>
      </c>
      <c r="Z116" s="22">
        <v>1</v>
      </c>
      <c r="AA116" s="22">
        <v>0</v>
      </c>
      <c r="AB116" s="22">
        <v>0.5</v>
      </c>
      <c r="AC116" s="22">
        <v>0.5</v>
      </c>
      <c r="AD116" s="22">
        <v>1</v>
      </c>
    </row>
    <row r="117" spans="1:30" ht="15.75" customHeight="1" x14ac:dyDescent="0.2">
      <c r="A117" s="21">
        <v>116</v>
      </c>
      <c r="B117" s="22" t="s">
        <v>237</v>
      </c>
      <c r="C117" s="22" t="s">
        <v>92</v>
      </c>
      <c r="D117" s="22">
        <v>20</v>
      </c>
      <c r="E117" s="22" t="s">
        <v>88</v>
      </c>
      <c r="F117" s="22">
        <v>32</v>
      </c>
      <c r="G117" s="22">
        <v>1</v>
      </c>
      <c r="H117" s="22">
        <v>14.9</v>
      </c>
      <c r="I117" s="22">
        <v>1.7</v>
      </c>
      <c r="J117" s="22">
        <v>4.4000000000000004</v>
      </c>
      <c r="K117" s="22">
        <v>0.38</v>
      </c>
      <c r="L117" s="22">
        <v>0.9</v>
      </c>
      <c r="M117" s="22">
        <v>2.8</v>
      </c>
      <c r="N117" s="22">
        <v>0.33700000000000002</v>
      </c>
      <c r="O117" s="22">
        <v>0.8</v>
      </c>
      <c r="P117" s="22">
        <v>1.7</v>
      </c>
      <c r="Q117" s="22">
        <v>0.45300000000000001</v>
      </c>
      <c r="R117" s="22">
        <v>0.48599999999999999</v>
      </c>
      <c r="S117" s="22">
        <v>0.7</v>
      </c>
      <c r="T117" s="22">
        <v>0.8</v>
      </c>
      <c r="U117" s="22">
        <v>0.92</v>
      </c>
      <c r="V117" s="22">
        <v>0.4</v>
      </c>
      <c r="W117" s="22">
        <v>1.3</v>
      </c>
      <c r="X117" s="22">
        <v>1.7</v>
      </c>
      <c r="Y117" s="22">
        <v>1.2</v>
      </c>
      <c r="Z117" s="22">
        <v>0.5</v>
      </c>
      <c r="AA117" s="22">
        <v>0</v>
      </c>
      <c r="AB117" s="22">
        <v>0.6</v>
      </c>
      <c r="AC117" s="22">
        <v>1.4</v>
      </c>
      <c r="AD117" s="22">
        <v>5</v>
      </c>
    </row>
    <row r="118" spans="1:30" ht="15.75" customHeight="1" x14ac:dyDescent="0.2">
      <c r="A118" s="21">
        <v>117</v>
      </c>
      <c r="B118" s="22" t="s">
        <v>238</v>
      </c>
      <c r="C118" s="22" t="s">
        <v>84</v>
      </c>
      <c r="D118" s="22">
        <v>20</v>
      </c>
      <c r="E118" s="22" t="s">
        <v>147</v>
      </c>
      <c r="F118" s="22">
        <v>28</v>
      </c>
      <c r="G118" s="22">
        <v>0</v>
      </c>
      <c r="H118" s="22">
        <v>11.3</v>
      </c>
      <c r="I118" s="22">
        <v>1.5</v>
      </c>
      <c r="J118" s="22">
        <v>3.5</v>
      </c>
      <c r="K118" s="22">
        <v>0.434</v>
      </c>
      <c r="L118" s="22">
        <v>0.7</v>
      </c>
      <c r="M118" s="22">
        <v>2.2000000000000002</v>
      </c>
      <c r="N118" s="22">
        <v>0.32300000000000001</v>
      </c>
      <c r="O118" s="22">
        <v>0.8</v>
      </c>
      <c r="P118" s="22">
        <v>1.3</v>
      </c>
      <c r="Q118" s="22">
        <v>0.622</v>
      </c>
      <c r="R118" s="22">
        <v>0.53500000000000003</v>
      </c>
      <c r="S118" s="22">
        <v>0.4</v>
      </c>
      <c r="T118" s="22">
        <v>0.5</v>
      </c>
      <c r="U118" s="22">
        <v>0.85699999999999998</v>
      </c>
      <c r="V118" s="22">
        <v>0.3</v>
      </c>
      <c r="W118" s="22">
        <v>1.4</v>
      </c>
      <c r="X118" s="22">
        <v>1.7</v>
      </c>
      <c r="Y118" s="22">
        <v>1</v>
      </c>
      <c r="Z118" s="22">
        <v>0.1</v>
      </c>
      <c r="AA118" s="22">
        <v>0.1</v>
      </c>
      <c r="AB118" s="22">
        <v>0.5</v>
      </c>
      <c r="AC118" s="22">
        <v>0.6</v>
      </c>
      <c r="AD118" s="22">
        <v>4.2</v>
      </c>
    </row>
    <row r="119" spans="1:30" ht="15.75" customHeight="1" x14ac:dyDescent="0.2">
      <c r="A119" s="21">
        <v>118</v>
      </c>
      <c r="B119" s="22" t="s">
        <v>239</v>
      </c>
      <c r="C119" s="22" t="s">
        <v>103</v>
      </c>
      <c r="D119" s="22">
        <v>30</v>
      </c>
      <c r="E119" s="22" t="s">
        <v>205</v>
      </c>
      <c r="F119" s="22">
        <v>48</v>
      </c>
      <c r="G119" s="22">
        <v>48</v>
      </c>
      <c r="H119" s="22">
        <v>30.7</v>
      </c>
      <c r="I119" s="22">
        <v>4.0999999999999996</v>
      </c>
      <c r="J119" s="22">
        <v>10.4</v>
      </c>
      <c r="K119" s="22">
        <v>0.39100000000000001</v>
      </c>
      <c r="L119" s="22">
        <v>1.9</v>
      </c>
      <c r="M119" s="22">
        <v>5.8</v>
      </c>
      <c r="N119" s="22">
        <v>0.32</v>
      </c>
      <c r="O119" s="22">
        <v>2.2000000000000002</v>
      </c>
      <c r="P119" s="22">
        <v>4.5999999999999996</v>
      </c>
      <c r="Q119" s="22">
        <v>0.48</v>
      </c>
      <c r="R119" s="22">
        <v>0.48</v>
      </c>
      <c r="S119" s="22">
        <v>2.6</v>
      </c>
      <c r="T119" s="22">
        <v>3.3</v>
      </c>
      <c r="U119" s="22">
        <v>0.78100000000000003</v>
      </c>
      <c r="V119" s="22">
        <v>0.5</v>
      </c>
      <c r="W119" s="22">
        <v>2.8</v>
      </c>
      <c r="X119" s="22">
        <v>3.3</v>
      </c>
      <c r="Y119" s="22">
        <v>6</v>
      </c>
      <c r="Z119" s="22">
        <v>0.8</v>
      </c>
      <c r="AA119" s="22">
        <v>0.2</v>
      </c>
      <c r="AB119" s="22">
        <v>1.3</v>
      </c>
      <c r="AC119" s="22">
        <v>1.8</v>
      </c>
      <c r="AD119" s="22">
        <v>12.6</v>
      </c>
    </row>
    <row r="120" spans="1:30" ht="15.75" customHeight="1" x14ac:dyDescent="0.2">
      <c r="A120" s="21">
        <v>119</v>
      </c>
      <c r="B120" s="22" t="s">
        <v>240</v>
      </c>
      <c r="C120" s="22" t="s">
        <v>92</v>
      </c>
      <c r="D120" s="22">
        <v>27</v>
      </c>
      <c r="E120" s="22" t="s">
        <v>114</v>
      </c>
      <c r="F120" s="22">
        <v>53</v>
      </c>
      <c r="G120" s="22">
        <v>35</v>
      </c>
      <c r="H120" s="22">
        <v>24.7</v>
      </c>
      <c r="I120" s="22">
        <v>4.8</v>
      </c>
      <c r="J120" s="22">
        <v>10.4</v>
      </c>
      <c r="K120" s="22">
        <v>0.45900000000000002</v>
      </c>
      <c r="L120" s="22">
        <v>3</v>
      </c>
      <c r="M120" s="22">
        <v>7.2</v>
      </c>
      <c r="N120" s="22">
        <v>0.41699999999999998</v>
      </c>
      <c r="O120" s="22">
        <v>1.8</v>
      </c>
      <c r="P120" s="22">
        <v>3.2</v>
      </c>
      <c r="Q120" s="22">
        <v>0.55400000000000005</v>
      </c>
      <c r="R120" s="22">
        <v>0.60399999999999998</v>
      </c>
      <c r="S120" s="22">
        <v>1</v>
      </c>
      <c r="T120" s="22">
        <v>1.3</v>
      </c>
      <c r="U120" s="22">
        <v>0.72899999999999998</v>
      </c>
      <c r="V120" s="22">
        <v>0.7</v>
      </c>
      <c r="W120" s="22">
        <v>2.5</v>
      </c>
      <c r="X120" s="22">
        <v>3.2</v>
      </c>
      <c r="Y120" s="22">
        <v>2.4</v>
      </c>
      <c r="Z120" s="22">
        <v>1.2</v>
      </c>
      <c r="AA120" s="22">
        <v>0.3</v>
      </c>
      <c r="AB120" s="22">
        <v>1.1000000000000001</v>
      </c>
      <c r="AC120" s="22">
        <v>1.9</v>
      </c>
      <c r="AD120" s="22">
        <v>13.5</v>
      </c>
    </row>
    <row r="121" spans="1:30" ht="15.75" customHeight="1" x14ac:dyDescent="0.2">
      <c r="A121" s="21">
        <v>120</v>
      </c>
      <c r="B121" s="22" t="s">
        <v>241</v>
      </c>
      <c r="C121" s="22" t="s">
        <v>103</v>
      </c>
      <c r="D121" s="22">
        <v>24</v>
      </c>
      <c r="E121" s="22" t="s">
        <v>183</v>
      </c>
      <c r="F121" s="22">
        <v>45</v>
      </c>
      <c r="G121" s="22">
        <v>45</v>
      </c>
      <c r="H121" s="22">
        <v>37.6</v>
      </c>
      <c r="I121" s="22">
        <v>11.6</v>
      </c>
      <c r="J121" s="22">
        <v>23.7</v>
      </c>
      <c r="K121" s="22">
        <v>0.49099999999999999</v>
      </c>
      <c r="L121" s="22">
        <v>4</v>
      </c>
      <c r="M121" s="22">
        <v>10.4</v>
      </c>
      <c r="N121" s="22">
        <v>0.38</v>
      </c>
      <c r="O121" s="22">
        <v>7.7</v>
      </c>
      <c r="P121" s="22">
        <v>13.3</v>
      </c>
      <c r="Q121" s="22">
        <v>0.57699999999999996</v>
      </c>
      <c r="R121" s="22">
        <v>0.57399999999999995</v>
      </c>
      <c r="S121" s="22">
        <v>7.3</v>
      </c>
      <c r="T121" s="22">
        <v>9.4</v>
      </c>
      <c r="U121" s="22">
        <v>0.77600000000000002</v>
      </c>
      <c r="V121" s="22">
        <v>0.8</v>
      </c>
      <c r="W121" s="22">
        <v>8</v>
      </c>
      <c r="X121" s="22">
        <v>8.8000000000000007</v>
      </c>
      <c r="Y121" s="22">
        <v>9.4</v>
      </c>
      <c r="Z121" s="22">
        <v>1.4</v>
      </c>
      <c r="AA121" s="22">
        <v>0.6</v>
      </c>
      <c r="AB121" s="22">
        <v>3.9</v>
      </c>
      <c r="AC121" s="22">
        <v>2</v>
      </c>
      <c r="AD121" s="22">
        <v>34.5</v>
      </c>
    </row>
    <row r="122" spans="1:30" ht="15.75" customHeight="1" x14ac:dyDescent="0.2">
      <c r="A122" s="21">
        <v>121</v>
      </c>
      <c r="B122" s="22" t="s">
        <v>242</v>
      </c>
      <c r="C122" s="22" t="s">
        <v>112</v>
      </c>
      <c r="D122" s="22">
        <v>24</v>
      </c>
      <c r="E122" s="22" t="s">
        <v>147</v>
      </c>
      <c r="F122" s="22">
        <v>51</v>
      </c>
      <c r="G122" s="22">
        <v>51</v>
      </c>
      <c r="H122" s="22">
        <v>28.4</v>
      </c>
      <c r="I122" s="22">
        <v>3.6</v>
      </c>
      <c r="J122" s="22">
        <v>8.1999999999999993</v>
      </c>
      <c r="K122" s="22">
        <v>0.437</v>
      </c>
      <c r="L122" s="22">
        <v>1.9</v>
      </c>
      <c r="M122" s="22">
        <v>4.8</v>
      </c>
      <c r="N122" s="22">
        <v>0.38900000000000001</v>
      </c>
      <c r="O122" s="22">
        <v>1.7</v>
      </c>
      <c r="P122" s="22">
        <v>3.4</v>
      </c>
      <c r="Q122" s="22">
        <v>0.50600000000000001</v>
      </c>
      <c r="R122" s="22">
        <v>0.55100000000000005</v>
      </c>
      <c r="S122" s="22">
        <v>1.6</v>
      </c>
      <c r="T122" s="22">
        <v>2</v>
      </c>
      <c r="U122" s="22">
        <v>0.81399999999999995</v>
      </c>
      <c r="V122" s="22">
        <v>1.1000000000000001</v>
      </c>
      <c r="W122" s="22">
        <v>2.7</v>
      </c>
      <c r="X122" s="22">
        <v>3.8</v>
      </c>
      <c r="Y122" s="22">
        <v>1.3</v>
      </c>
      <c r="Z122" s="22">
        <v>0.8</v>
      </c>
      <c r="AA122" s="22">
        <v>0.7</v>
      </c>
      <c r="AB122" s="22">
        <v>0.9</v>
      </c>
      <c r="AC122" s="22">
        <v>3</v>
      </c>
      <c r="AD122" s="22">
        <v>10.7</v>
      </c>
    </row>
    <row r="123" spans="1:30" ht="15.75" customHeight="1" x14ac:dyDescent="0.2">
      <c r="A123" s="21">
        <v>122</v>
      </c>
      <c r="B123" s="22" t="s">
        <v>243</v>
      </c>
      <c r="C123" s="22" t="s">
        <v>92</v>
      </c>
      <c r="D123" s="22">
        <v>24</v>
      </c>
      <c r="E123" s="22" t="s">
        <v>153</v>
      </c>
      <c r="F123" s="22">
        <v>51</v>
      </c>
      <c r="G123" s="22">
        <v>12</v>
      </c>
      <c r="H123" s="22">
        <v>25</v>
      </c>
      <c r="I123" s="22">
        <v>3.8</v>
      </c>
      <c r="J123" s="22">
        <v>7.6</v>
      </c>
      <c r="K123" s="22">
        <v>0.5</v>
      </c>
      <c r="L123" s="22">
        <v>1.3</v>
      </c>
      <c r="M123" s="22">
        <v>3.2</v>
      </c>
      <c r="N123" s="22">
        <v>0.39800000000000002</v>
      </c>
      <c r="O123" s="22">
        <v>2.5</v>
      </c>
      <c r="P123" s="22">
        <v>4.4000000000000004</v>
      </c>
      <c r="Q123" s="22">
        <v>0.57299999999999995</v>
      </c>
      <c r="R123" s="22">
        <v>0.58299999999999996</v>
      </c>
      <c r="S123" s="22">
        <v>0.9</v>
      </c>
      <c r="T123" s="22">
        <v>1.2</v>
      </c>
      <c r="U123" s="22">
        <v>0.78</v>
      </c>
      <c r="V123" s="22">
        <v>0.6</v>
      </c>
      <c r="W123" s="22">
        <v>1.9</v>
      </c>
      <c r="X123" s="22">
        <v>2.5</v>
      </c>
      <c r="Y123" s="22">
        <v>2.2000000000000002</v>
      </c>
      <c r="Z123" s="22">
        <v>0.8</v>
      </c>
      <c r="AA123" s="22">
        <v>0.5</v>
      </c>
      <c r="AB123" s="22">
        <v>1</v>
      </c>
      <c r="AC123" s="22">
        <v>2.1</v>
      </c>
      <c r="AD123" s="22">
        <v>9.6999999999999993</v>
      </c>
    </row>
    <row r="124" spans="1:30" ht="15.75" customHeight="1" x14ac:dyDescent="0.2">
      <c r="A124" s="21">
        <v>123</v>
      </c>
      <c r="B124" s="22" t="s">
        <v>244</v>
      </c>
      <c r="C124" s="22" t="s">
        <v>29</v>
      </c>
      <c r="D124" s="22">
        <v>30</v>
      </c>
      <c r="E124" s="22" t="s">
        <v>153</v>
      </c>
      <c r="F124" s="22">
        <v>53</v>
      </c>
      <c r="G124" s="22">
        <v>8</v>
      </c>
      <c r="H124" s="22">
        <v>16.5</v>
      </c>
      <c r="I124" s="22">
        <v>3.3</v>
      </c>
      <c r="J124" s="22">
        <v>5.9</v>
      </c>
      <c r="K124" s="22">
        <v>0.56299999999999994</v>
      </c>
      <c r="L124" s="22">
        <v>0</v>
      </c>
      <c r="M124" s="22">
        <v>0</v>
      </c>
      <c r="N124" s="22">
        <v>0</v>
      </c>
      <c r="O124" s="22">
        <v>3.3</v>
      </c>
      <c r="P124" s="22">
        <v>5.8</v>
      </c>
      <c r="Q124" s="22">
        <v>0.56599999999999995</v>
      </c>
      <c r="R124" s="22">
        <v>0.56299999999999994</v>
      </c>
      <c r="S124" s="22">
        <v>1.5</v>
      </c>
      <c r="T124" s="22">
        <v>2.6</v>
      </c>
      <c r="U124" s="22">
        <v>0.55000000000000004</v>
      </c>
      <c r="V124" s="22">
        <v>3.4</v>
      </c>
      <c r="W124" s="22">
        <v>5.0999999999999996</v>
      </c>
      <c r="X124" s="22">
        <v>8.5</v>
      </c>
      <c r="Y124" s="22">
        <v>0.5</v>
      </c>
      <c r="Z124" s="22">
        <v>1.1000000000000001</v>
      </c>
      <c r="AA124" s="22">
        <v>0.6</v>
      </c>
      <c r="AB124" s="22">
        <v>1.1000000000000001</v>
      </c>
      <c r="AC124" s="22">
        <v>1.7</v>
      </c>
      <c r="AD124" s="22">
        <v>8.1</v>
      </c>
    </row>
    <row r="125" spans="1:30" ht="15.75" customHeight="1" x14ac:dyDescent="0.2">
      <c r="A125" s="21">
        <v>124</v>
      </c>
      <c r="B125" s="22" t="s">
        <v>245</v>
      </c>
      <c r="C125" s="22" t="s">
        <v>112</v>
      </c>
      <c r="D125" s="22">
        <v>26</v>
      </c>
      <c r="E125" s="22" t="s">
        <v>135</v>
      </c>
      <c r="F125" s="22">
        <v>36</v>
      </c>
      <c r="G125" s="22">
        <v>11</v>
      </c>
      <c r="H125" s="22">
        <v>12.9</v>
      </c>
      <c r="I125" s="22">
        <v>1.3</v>
      </c>
      <c r="J125" s="22">
        <v>3.5</v>
      </c>
      <c r="K125" s="22">
        <v>0.36199999999999999</v>
      </c>
      <c r="L125" s="22">
        <v>0.6</v>
      </c>
      <c r="M125" s="22">
        <v>1.9</v>
      </c>
      <c r="N125" s="22">
        <v>0.31900000000000001</v>
      </c>
      <c r="O125" s="22">
        <v>0.7</v>
      </c>
      <c r="P125" s="22">
        <v>1.6</v>
      </c>
      <c r="Q125" s="22">
        <v>0.41399999999999998</v>
      </c>
      <c r="R125" s="22">
        <v>0.44900000000000001</v>
      </c>
      <c r="S125" s="22">
        <v>0.6</v>
      </c>
      <c r="T125" s="22">
        <v>0.7</v>
      </c>
      <c r="U125" s="22">
        <v>0.76900000000000002</v>
      </c>
      <c r="V125" s="22">
        <v>0.4</v>
      </c>
      <c r="W125" s="22">
        <v>1.4</v>
      </c>
      <c r="X125" s="22">
        <v>1.8</v>
      </c>
      <c r="Y125" s="22">
        <v>0.9</v>
      </c>
      <c r="Z125" s="22">
        <v>0.5</v>
      </c>
      <c r="AA125" s="22">
        <v>0.1</v>
      </c>
      <c r="AB125" s="22">
        <v>0.6</v>
      </c>
      <c r="AC125" s="22">
        <v>1.7</v>
      </c>
      <c r="AD125" s="22">
        <v>3.7</v>
      </c>
    </row>
    <row r="126" spans="1:30" ht="15.75" customHeight="1" x14ac:dyDescent="0.2">
      <c r="A126" s="21">
        <v>125</v>
      </c>
      <c r="B126" s="22" t="s">
        <v>246</v>
      </c>
      <c r="C126" s="22" t="s">
        <v>103</v>
      </c>
      <c r="D126" s="22">
        <v>29</v>
      </c>
      <c r="E126" s="22" t="s">
        <v>93</v>
      </c>
      <c r="F126" s="22">
        <v>45</v>
      </c>
      <c r="G126" s="22">
        <v>27</v>
      </c>
      <c r="H126" s="22">
        <v>17.899999999999999</v>
      </c>
      <c r="I126" s="22">
        <v>2.2000000000000002</v>
      </c>
      <c r="J126" s="22">
        <v>4.5999999999999996</v>
      </c>
      <c r="K126" s="22">
        <v>0.47299999999999998</v>
      </c>
      <c r="L126" s="22">
        <v>0.6</v>
      </c>
      <c r="M126" s="22">
        <v>1.5</v>
      </c>
      <c r="N126" s="22">
        <v>0.42</v>
      </c>
      <c r="O126" s="22">
        <v>1.5</v>
      </c>
      <c r="P126" s="22">
        <v>3.1</v>
      </c>
      <c r="Q126" s="22">
        <v>0.5</v>
      </c>
      <c r="R126" s="22">
        <v>0.54300000000000004</v>
      </c>
      <c r="S126" s="22">
        <v>0.3</v>
      </c>
      <c r="T126" s="22">
        <v>0.4</v>
      </c>
      <c r="U126" s="22">
        <v>0.65</v>
      </c>
      <c r="V126" s="22">
        <v>0.7</v>
      </c>
      <c r="W126" s="22">
        <v>2.2000000000000002</v>
      </c>
      <c r="X126" s="22">
        <v>2.9</v>
      </c>
      <c r="Y126" s="22">
        <v>4.3</v>
      </c>
      <c r="Z126" s="22">
        <v>1</v>
      </c>
      <c r="AA126" s="22">
        <v>0.5</v>
      </c>
      <c r="AB126" s="22">
        <v>1.3</v>
      </c>
      <c r="AC126" s="22">
        <v>1.8</v>
      </c>
      <c r="AD126" s="22">
        <v>5.3</v>
      </c>
    </row>
    <row r="127" spans="1:30" ht="15.75" customHeight="1" x14ac:dyDescent="0.2">
      <c r="A127" s="21">
        <v>126</v>
      </c>
      <c r="B127" s="22" t="s">
        <v>247</v>
      </c>
      <c r="C127" s="22" t="s">
        <v>84</v>
      </c>
      <c r="D127" s="22">
        <v>35</v>
      </c>
      <c r="E127" s="22" t="s">
        <v>99</v>
      </c>
      <c r="F127" s="22">
        <v>46</v>
      </c>
      <c r="G127" s="22">
        <v>46</v>
      </c>
      <c r="H127" s="22">
        <v>37.1</v>
      </c>
      <c r="I127" s="22">
        <v>10.3</v>
      </c>
      <c r="J127" s="22">
        <v>19.2</v>
      </c>
      <c r="K127" s="22">
        <v>0.53500000000000003</v>
      </c>
      <c r="L127" s="22">
        <v>2.2999999999999998</v>
      </c>
      <c r="M127" s="22">
        <v>5.0999999999999996</v>
      </c>
      <c r="N127" s="22">
        <v>0.44500000000000001</v>
      </c>
      <c r="O127" s="22">
        <v>8</v>
      </c>
      <c r="P127" s="22">
        <v>14</v>
      </c>
      <c r="Q127" s="22">
        <v>0.56799999999999995</v>
      </c>
      <c r="R127" s="22">
        <v>0.59499999999999997</v>
      </c>
      <c r="S127" s="22">
        <v>5.5</v>
      </c>
      <c r="T127" s="22">
        <v>6.3</v>
      </c>
      <c r="U127" s="22">
        <v>0.872</v>
      </c>
      <c r="V127" s="22">
        <v>0.5</v>
      </c>
      <c r="W127" s="22">
        <v>6</v>
      </c>
      <c r="X127" s="22">
        <v>6.5</v>
      </c>
      <c r="Y127" s="22">
        <v>5.7</v>
      </c>
      <c r="Z127" s="22">
        <v>0.9</v>
      </c>
      <c r="AA127" s="22">
        <v>1.3</v>
      </c>
      <c r="AB127" s="22">
        <v>3.2</v>
      </c>
      <c r="AC127" s="22">
        <v>1.8</v>
      </c>
      <c r="AD127" s="22">
        <v>28.3</v>
      </c>
    </row>
    <row r="128" spans="1:30" ht="15.75" customHeight="1" x14ac:dyDescent="0.2">
      <c r="A128" s="21">
        <v>127</v>
      </c>
      <c r="B128" s="22" t="s">
        <v>248</v>
      </c>
      <c r="C128" s="22" t="s">
        <v>29</v>
      </c>
      <c r="D128" s="22">
        <v>20</v>
      </c>
      <c r="E128" s="22" t="s">
        <v>159</v>
      </c>
      <c r="F128" s="22">
        <v>37</v>
      </c>
      <c r="G128" s="22">
        <v>36</v>
      </c>
      <c r="H128" s="22">
        <v>30.4</v>
      </c>
      <c r="I128" s="22">
        <v>6.3</v>
      </c>
      <c r="J128" s="22">
        <v>9.8000000000000007</v>
      </c>
      <c r="K128" s="22">
        <v>0.64100000000000001</v>
      </c>
      <c r="L128" s="22">
        <v>0</v>
      </c>
      <c r="M128" s="22">
        <v>0.1</v>
      </c>
      <c r="N128" s="22">
        <v>0</v>
      </c>
      <c r="O128" s="22">
        <v>6.3</v>
      </c>
      <c r="P128" s="22">
        <v>9.6999999999999993</v>
      </c>
      <c r="Q128" s="22">
        <v>0.64600000000000002</v>
      </c>
      <c r="R128" s="22">
        <v>0.64100000000000001</v>
      </c>
      <c r="S128" s="22">
        <v>1.8</v>
      </c>
      <c r="T128" s="22">
        <v>2.4</v>
      </c>
      <c r="U128" s="22">
        <v>0.74199999999999999</v>
      </c>
      <c r="V128" s="22">
        <v>3.4</v>
      </c>
      <c r="W128" s="22">
        <v>8.8000000000000007</v>
      </c>
      <c r="X128" s="22">
        <v>12.2</v>
      </c>
      <c r="Y128" s="22">
        <v>2.5</v>
      </c>
      <c r="Z128" s="22">
        <v>0.4</v>
      </c>
      <c r="AA128" s="22">
        <v>0.8</v>
      </c>
      <c r="AB128" s="22">
        <v>2</v>
      </c>
      <c r="AC128" s="22">
        <v>3.3</v>
      </c>
      <c r="AD128" s="22">
        <v>14.3</v>
      </c>
    </row>
    <row r="129" spans="1:30" ht="15.75" customHeight="1" x14ac:dyDescent="0.2">
      <c r="A129" s="21">
        <v>128</v>
      </c>
      <c r="B129" s="22" t="s">
        <v>249</v>
      </c>
      <c r="C129" s="22" t="s">
        <v>84</v>
      </c>
      <c r="D129" s="22">
        <v>22</v>
      </c>
      <c r="E129" s="22" t="s">
        <v>178</v>
      </c>
      <c r="F129" s="22">
        <v>22</v>
      </c>
      <c r="G129" s="22">
        <v>0</v>
      </c>
      <c r="H129" s="22">
        <v>0</v>
      </c>
      <c r="I129" s="22">
        <v>4</v>
      </c>
      <c r="J129" s="22">
        <v>8.6</v>
      </c>
      <c r="K129" s="22">
        <v>0.46600000000000003</v>
      </c>
      <c r="L129" s="22">
        <v>0.8</v>
      </c>
      <c r="M129" s="22">
        <v>2.2999999999999998</v>
      </c>
      <c r="N129" s="22">
        <v>0.36</v>
      </c>
      <c r="O129" s="22">
        <v>3.2</v>
      </c>
      <c r="P129" s="22">
        <v>6.3</v>
      </c>
      <c r="Q129" s="22">
        <v>0.504</v>
      </c>
      <c r="R129" s="22">
        <v>0.51300000000000001</v>
      </c>
      <c r="S129" s="22">
        <v>1</v>
      </c>
      <c r="T129" s="22">
        <v>1.5</v>
      </c>
      <c r="U129" s="22">
        <v>0.63600000000000001</v>
      </c>
      <c r="V129" s="22">
        <v>2.1</v>
      </c>
      <c r="W129" s="22">
        <v>4.9000000000000004</v>
      </c>
      <c r="X129" s="22">
        <v>7</v>
      </c>
      <c r="Y129" s="22">
        <v>1.2</v>
      </c>
      <c r="Z129" s="22">
        <v>1.4</v>
      </c>
      <c r="AA129" s="22">
        <v>0.9</v>
      </c>
      <c r="AB129" s="22">
        <v>0.9</v>
      </c>
      <c r="AC129" s="22">
        <v>2.2999999999999998</v>
      </c>
      <c r="AD129" s="22">
        <v>9.8000000000000007</v>
      </c>
    </row>
    <row r="130" spans="1:30" ht="15.75" customHeight="1" x14ac:dyDescent="0.2">
      <c r="A130" s="21">
        <v>129</v>
      </c>
      <c r="B130" s="22" t="s">
        <v>250</v>
      </c>
      <c r="C130" s="22" t="s">
        <v>92</v>
      </c>
      <c r="D130" s="22">
        <v>22</v>
      </c>
      <c r="E130" s="22" t="s">
        <v>97</v>
      </c>
      <c r="F130" s="22">
        <v>49</v>
      </c>
      <c r="G130" s="22">
        <v>49</v>
      </c>
      <c r="H130" s="22">
        <v>35.1</v>
      </c>
      <c r="I130" s="22">
        <v>8.9</v>
      </c>
      <c r="J130" s="22">
        <v>19.2</v>
      </c>
      <c r="K130" s="22">
        <v>0.46500000000000002</v>
      </c>
      <c r="L130" s="22">
        <v>2.6</v>
      </c>
      <c r="M130" s="22">
        <v>6.6</v>
      </c>
      <c r="N130" s="22">
        <v>0.39300000000000002</v>
      </c>
      <c r="O130" s="22">
        <v>6.3</v>
      </c>
      <c r="P130" s="22">
        <v>12.6</v>
      </c>
      <c r="Q130" s="22">
        <v>0.503</v>
      </c>
      <c r="R130" s="22">
        <v>0.53200000000000003</v>
      </c>
      <c r="S130" s="22">
        <v>5.4</v>
      </c>
      <c r="T130" s="22">
        <v>6.5</v>
      </c>
      <c r="U130" s="22">
        <v>0.83399999999999996</v>
      </c>
      <c r="V130" s="22">
        <v>0.6</v>
      </c>
      <c r="W130" s="22">
        <v>4.5999999999999996</v>
      </c>
      <c r="X130" s="22">
        <v>5.2</v>
      </c>
      <c r="Y130" s="22">
        <v>5.2</v>
      </c>
      <c r="Z130" s="22">
        <v>1.2</v>
      </c>
      <c r="AA130" s="22">
        <v>0.5</v>
      </c>
      <c r="AB130" s="22">
        <v>3.4</v>
      </c>
      <c r="AC130" s="22">
        <v>2</v>
      </c>
      <c r="AD130" s="22">
        <v>25.9</v>
      </c>
    </row>
    <row r="131" spans="1:30" ht="15.75" customHeight="1" x14ac:dyDescent="0.2">
      <c r="A131" s="21">
        <v>130</v>
      </c>
      <c r="B131" s="22" t="s">
        <v>251</v>
      </c>
      <c r="C131" s="22" t="s">
        <v>112</v>
      </c>
      <c r="D131" s="22">
        <v>23</v>
      </c>
      <c r="E131" s="22" t="s">
        <v>135</v>
      </c>
      <c r="F131" s="22">
        <v>35</v>
      </c>
      <c r="G131" s="22">
        <v>0</v>
      </c>
      <c r="H131" s="22">
        <v>5</v>
      </c>
      <c r="I131" s="22">
        <v>0.6</v>
      </c>
      <c r="J131" s="22">
        <v>1.5</v>
      </c>
      <c r="K131" s="22">
        <v>0.41199999999999998</v>
      </c>
      <c r="L131" s="22">
        <v>0.3</v>
      </c>
      <c r="M131" s="22">
        <v>0.9</v>
      </c>
      <c r="N131" s="22">
        <v>0.36399999999999999</v>
      </c>
      <c r="O131" s="22">
        <v>0.3</v>
      </c>
      <c r="P131" s="22">
        <v>0.5</v>
      </c>
      <c r="Q131" s="22">
        <v>0.5</v>
      </c>
      <c r="R131" s="22">
        <v>0.52900000000000003</v>
      </c>
      <c r="S131" s="22">
        <v>0.1</v>
      </c>
      <c r="T131" s="22">
        <v>0.1</v>
      </c>
      <c r="U131" s="22">
        <v>0.75</v>
      </c>
      <c r="V131" s="22">
        <v>0.1</v>
      </c>
      <c r="W131" s="22">
        <v>0.6</v>
      </c>
      <c r="X131" s="22">
        <v>0.8</v>
      </c>
      <c r="Y131" s="22">
        <v>0.3</v>
      </c>
      <c r="Z131" s="22">
        <v>0.1</v>
      </c>
      <c r="AA131" s="22">
        <v>0.1</v>
      </c>
      <c r="AB131" s="22">
        <v>0</v>
      </c>
      <c r="AC131" s="22">
        <v>0.4</v>
      </c>
      <c r="AD131" s="22">
        <v>1.6</v>
      </c>
    </row>
    <row r="132" spans="1:30" ht="15.75" customHeight="1" x14ac:dyDescent="0.2">
      <c r="A132" s="21">
        <v>131</v>
      </c>
      <c r="B132" s="22" t="s">
        <v>252</v>
      </c>
      <c r="C132" s="22" t="s">
        <v>92</v>
      </c>
      <c r="D132" s="22">
        <v>24</v>
      </c>
      <c r="E132" s="22" t="s">
        <v>135</v>
      </c>
      <c r="F132" s="22">
        <v>31</v>
      </c>
      <c r="G132" s="22">
        <v>3</v>
      </c>
      <c r="H132" s="22">
        <v>11.9</v>
      </c>
      <c r="I132" s="22">
        <v>1.2</v>
      </c>
      <c r="J132" s="22">
        <v>2.8</v>
      </c>
      <c r="K132" s="22">
        <v>0.432</v>
      </c>
      <c r="L132" s="22">
        <v>0.9</v>
      </c>
      <c r="M132" s="22">
        <v>2.2999999999999998</v>
      </c>
      <c r="N132" s="22">
        <v>0.375</v>
      </c>
      <c r="O132" s="22">
        <v>0.4</v>
      </c>
      <c r="P132" s="22">
        <v>0.5</v>
      </c>
      <c r="Q132" s="22">
        <v>0.68799999999999994</v>
      </c>
      <c r="R132" s="22">
        <v>0.58499999999999996</v>
      </c>
      <c r="S132" s="22">
        <v>0.4</v>
      </c>
      <c r="T132" s="22">
        <v>0.5</v>
      </c>
      <c r="U132" s="22">
        <v>0.64700000000000002</v>
      </c>
      <c r="V132" s="22">
        <v>0.3</v>
      </c>
      <c r="W132" s="22">
        <v>1</v>
      </c>
      <c r="X132" s="22">
        <v>1.3</v>
      </c>
      <c r="Y132" s="22">
        <v>1.2</v>
      </c>
      <c r="Z132" s="22">
        <v>0.5</v>
      </c>
      <c r="AA132" s="22">
        <v>0.4</v>
      </c>
      <c r="AB132" s="22">
        <v>0.5</v>
      </c>
      <c r="AC132" s="22">
        <v>1.4</v>
      </c>
      <c r="AD132" s="22">
        <v>3.7</v>
      </c>
    </row>
    <row r="133" spans="1:30" ht="15.75" customHeight="1" x14ac:dyDescent="0.2">
      <c r="A133" s="21">
        <v>132</v>
      </c>
      <c r="B133" s="22" t="s">
        <v>253</v>
      </c>
      <c r="C133" s="22" t="s">
        <v>29</v>
      </c>
      <c r="D133" s="22">
        <v>29</v>
      </c>
      <c r="E133" s="22" t="s">
        <v>127</v>
      </c>
      <c r="F133" s="22">
        <v>34</v>
      </c>
      <c r="G133" s="22">
        <v>34</v>
      </c>
      <c r="H133" s="22">
        <v>0</v>
      </c>
      <c r="I133" s="22">
        <v>11.8</v>
      </c>
      <c r="J133" s="22">
        <v>22.2</v>
      </c>
      <c r="K133" s="22">
        <v>0.53300000000000003</v>
      </c>
      <c r="L133" s="22">
        <v>1.2</v>
      </c>
      <c r="M133" s="22">
        <v>3.3</v>
      </c>
      <c r="N133" s="22">
        <v>0.36599999999999999</v>
      </c>
      <c r="O133" s="22">
        <v>10.6</v>
      </c>
      <c r="P133" s="22">
        <v>18.899999999999999</v>
      </c>
      <c r="Q133" s="22">
        <v>0.56200000000000006</v>
      </c>
      <c r="R133" s="22">
        <v>0.56000000000000005</v>
      </c>
      <c r="S133" s="22">
        <v>10.5</v>
      </c>
      <c r="T133" s="22">
        <v>11.9</v>
      </c>
      <c r="U133" s="22">
        <v>0.88300000000000001</v>
      </c>
      <c r="V133" s="22">
        <v>2.6</v>
      </c>
      <c r="W133" s="22">
        <v>8.6999999999999993</v>
      </c>
      <c r="X133" s="22">
        <v>11.3</v>
      </c>
      <c r="Y133" s="22">
        <v>5.7</v>
      </c>
      <c r="Z133" s="22">
        <v>1.1000000000000001</v>
      </c>
      <c r="AA133" s="22">
        <v>1.8</v>
      </c>
      <c r="AB133" s="22">
        <v>3.7</v>
      </c>
      <c r="AC133" s="22">
        <v>2.9</v>
      </c>
      <c r="AD133" s="22">
        <v>35.299999999999997</v>
      </c>
    </row>
    <row r="134" spans="1:30" ht="15.75" customHeight="1" x14ac:dyDescent="0.2">
      <c r="A134" s="21">
        <v>133</v>
      </c>
      <c r="B134" s="22" t="s">
        <v>254</v>
      </c>
      <c r="C134" s="22" t="s">
        <v>29</v>
      </c>
      <c r="D134" s="22">
        <v>26</v>
      </c>
      <c r="E134" s="22" t="s">
        <v>99</v>
      </c>
      <c r="F134" s="22">
        <v>47</v>
      </c>
      <c r="G134" s="22">
        <v>3</v>
      </c>
      <c r="H134" s="22">
        <v>16.2</v>
      </c>
      <c r="I134" s="22">
        <v>2.2999999999999998</v>
      </c>
      <c r="J134" s="22">
        <v>3.6</v>
      </c>
      <c r="K134" s="22">
        <v>0.63500000000000001</v>
      </c>
      <c r="L134" s="22">
        <v>0.1</v>
      </c>
      <c r="M134" s="22">
        <v>0.1</v>
      </c>
      <c r="N134" s="22">
        <v>1</v>
      </c>
      <c r="O134" s="22">
        <v>2.2000000000000002</v>
      </c>
      <c r="P134" s="22">
        <v>3.6</v>
      </c>
      <c r="Q134" s="22">
        <v>0.629</v>
      </c>
      <c r="R134" s="22">
        <v>0.64400000000000002</v>
      </c>
      <c r="S134" s="22">
        <v>1.1000000000000001</v>
      </c>
      <c r="T134" s="22">
        <v>1.4</v>
      </c>
      <c r="U134" s="22">
        <v>0.73499999999999999</v>
      </c>
      <c r="V134" s="22">
        <v>1.3</v>
      </c>
      <c r="W134" s="22">
        <v>3</v>
      </c>
      <c r="X134" s="22">
        <v>4.3</v>
      </c>
      <c r="Y134" s="22">
        <v>1</v>
      </c>
      <c r="Z134" s="22">
        <v>0.4</v>
      </c>
      <c r="AA134" s="22">
        <v>0.8</v>
      </c>
      <c r="AB134" s="22">
        <v>1</v>
      </c>
      <c r="AC134" s="22">
        <v>1.7</v>
      </c>
      <c r="AD134" s="22">
        <v>5.7</v>
      </c>
    </row>
    <row r="135" spans="1:30" ht="15.75" customHeight="1" x14ac:dyDescent="0.2">
      <c r="A135" s="21">
        <v>134</v>
      </c>
      <c r="B135" s="22" t="s">
        <v>676</v>
      </c>
      <c r="C135" s="22" t="s">
        <v>112</v>
      </c>
      <c r="D135" s="22">
        <v>22</v>
      </c>
      <c r="E135" s="22" t="s">
        <v>95</v>
      </c>
      <c r="F135" s="22">
        <v>4</v>
      </c>
      <c r="G135" s="22">
        <v>0</v>
      </c>
      <c r="H135" s="22">
        <v>18.5</v>
      </c>
      <c r="I135" s="22">
        <v>1</v>
      </c>
      <c r="J135" s="22">
        <v>3.8</v>
      </c>
      <c r="K135" s="22">
        <v>0.26700000000000002</v>
      </c>
      <c r="L135" s="22">
        <v>0.5</v>
      </c>
      <c r="M135" s="22">
        <v>2</v>
      </c>
      <c r="N135" s="22">
        <v>0.25</v>
      </c>
      <c r="O135" s="22">
        <v>0.5</v>
      </c>
      <c r="P135" s="22">
        <v>1.8</v>
      </c>
      <c r="Q135" s="22">
        <v>0.28599999999999998</v>
      </c>
      <c r="R135" s="22">
        <v>0.33300000000000002</v>
      </c>
      <c r="S135" s="22">
        <v>0</v>
      </c>
      <c r="T135" s="22">
        <v>0</v>
      </c>
      <c r="U135" s="20"/>
      <c r="V135" s="22">
        <v>2</v>
      </c>
      <c r="W135" s="22">
        <v>1.5</v>
      </c>
      <c r="X135" s="22">
        <v>3.5</v>
      </c>
      <c r="Y135" s="22">
        <v>1.5</v>
      </c>
      <c r="Z135" s="22">
        <v>0</v>
      </c>
      <c r="AA135" s="22">
        <v>0.3</v>
      </c>
      <c r="AB135" s="22">
        <v>0.3</v>
      </c>
      <c r="AC135" s="22">
        <v>1.3</v>
      </c>
      <c r="AD135" s="22">
        <v>2.5</v>
      </c>
    </row>
    <row r="136" spans="1:30" ht="15.75" customHeight="1" x14ac:dyDescent="0.2">
      <c r="A136" s="21">
        <v>135</v>
      </c>
      <c r="B136" s="22" t="s">
        <v>255</v>
      </c>
      <c r="C136" s="22" t="s">
        <v>103</v>
      </c>
      <c r="D136" s="22">
        <v>28</v>
      </c>
      <c r="E136" s="22" t="s">
        <v>183</v>
      </c>
      <c r="F136" s="22">
        <v>32</v>
      </c>
      <c r="G136" s="22">
        <v>14</v>
      </c>
      <c r="H136" s="22">
        <v>0</v>
      </c>
      <c r="I136" s="22">
        <v>3.6</v>
      </c>
      <c r="J136" s="22">
        <v>6.3</v>
      </c>
      <c r="K136" s="22">
        <v>0.57099999999999995</v>
      </c>
      <c r="L136" s="22">
        <v>1</v>
      </c>
      <c r="M136" s="22">
        <v>2</v>
      </c>
      <c r="N136" s="22">
        <v>0.47699999999999998</v>
      </c>
      <c r="O136" s="22">
        <v>2.7</v>
      </c>
      <c r="P136" s="22">
        <v>4.3</v>
      </c>
      <c r="Q136" s="22">
        <v>0.61599999999999999</v>
      </c>
      <c r="R136" s="22">
        <v>0.64800000000000002</v>
      </c>
      <c r="S136" s="22">
        <v>1</v>
      </c>
      <c r="T136" s="22">
        <v>1.4</v>
      </c>
      <c r="U136" s="22">
        <v>0.72699999999999998</v>
      </c>
      <c r="V136" s="22">
        <v>0.6</v>
      </c>
      <c r="W136" s="22">
        <v>2.2000000000000002</v>
      </c>
      <c r="X136" s="22">
        <v>2.8</v>
      </c>
      <c r="Y136" s="22">
        <v>2.8</v>
      </c>
      <c r="Z136" s="22">
        <v>0.6</v>
      </c>
      <c r="AA136" s="22">
        <v>0.2</v>
      </c>
      <c r="AB136" s="22">
        <v>0.8</v>
      </c>
      <c r="AC136" s="22">
        <v>1.6</v>
      </c>
      <c r="AD136" s="22">
        <v>9.1999999999999993</v>
      </c>
    </row>
    <row r="137" spans="1:30" ht="15.75" customHeight="1" x14ac:dyDescent="0.2">
      <c r="A137" s="21">
        <v>136</v>
      </c>
      <c r="B137" s="22" t="s">
        <v>256</v>
      </c>
      <c r="C137" s="22" t="s">
        <v>29</v>
      </c>
      <c r="D137" s="22">
        <v>25</v>
      </c>
      <c r="E137" s="22" t="s">
        <v>150</v>
      </c>
      <c r="F137" s="22">
        <v>16</v>
      </c>
      <c r="G137" s="22">
        <v>0</v>
      </c>
      <c r="H137" s="22">
        <v>7.8</v>
      </c>
      <c r="I137" s="22">
        <v>1.4</v>
      </c>
      <c r="J137" s="22">
        <v>2.6</v>
      </c>
      <c r="K137" s="22">
        <v>0.56100000000000005</v>
      </c>
      <c r="L137" s="22">
        <v>0</v>
      </c>
      <c r="M137" s="22">
        <v>0.2</v>
      </c>
      <c r="N137" s="22">
        <v>0</v>
      </c>
      <c r="O137" s="22">
        <v>1.4</v>
      </c>
      <c r="P137" s="22">
        <v>2.4</v>
      </c>
      <c r="Q137" s="22">
        <v>0.60499999999999998</v>
      </c>
      <c r="R137" s="22">
        <v>0.56100000000000005</v>
      </c>
      <c r="S137" s="22">
        <v>1</v>
      </c>
      <c r="T137" s="22">
        <v>1.8</v>
      </c>
      <c r="U137" s="22">
        <v>0.57099999999999995</v>
      </c>
      <c r="V137" s="22">
        <v>0.6</v>
      </c>
      <c r="W137" s="22">
        <v>1.8</v>
      </c>
      <c r="X137" s="22">
        <v>2.2999999999999998</v>
      </c>
      <c r="Y137" s="22">
        <v>0.4</v>
      </c>
      <c r="Z137" s="22">
        <v>0.1</v>
      </c>
      <c r="AA137" s="22">
        <v>0.6</v>
      </c>
      <c r="AB137" s="22">
        <v>0.5</v>
      </c>
      <c r="AC137" s="22">
        <v>1.1000000000000001</v>
      </c>
      <c r="AD137" s="22">
        <v>3.9</v>
      </c>
    </row>
    <row r="138" spans="1:30" ht="15.75" customHeight="1" x14ac:dyDescent="0.2">
      <c r="A138" s="21">
        <v>137</v>
      </c>
      <c r="B138" s="22" t="s">
        <v>257</v>
      </c>
      <c r="C138" s="22" t="s">
        <v>84</v>
      </c>
      <c r="D138" s="22">
        <v>30</v>
      </c>
      <c r="E138" s="22" t="s">
        <v>172</v>
      </c>
      <c r="F138" s="22">
        <v>43</v>
      </c>
      <c r="G138" s="22">
        <v>32</v>
      </c>
      <c r="H138" s="22">
        <v>28.7</v>
      </c>
      <c r="I138" s="22">
        <v>3.3</v>
      </c>
      <c r="J138" s="22">
        <v>8</v>
      </c>
      <c r="K138" s="22">
        <v>0.41</v>
      </c>
      <c r="L138" s="22">
        <v>2.1</v>
      </c>
      <c r="M138" s="22">
        <v>5.4</v>
      </c>
      <c r="N138" s="22">
        <v>0.38</v>
      </c>
      <c r="O138" s="22">
        <v>1.2</v>
      </c>
      <c r="P138" s="22">
        <v>2.6</v>
      </c>
      <c r="Q138" s="22">
        <v>0.47299999999999998</v>
      </c>
      <c r="R138" s="22">
        <v>0.53900000000000003</v>
      </c>
      <c r="S138" s="22">
        <v>0.3</v>
      </c>
      <c r="T138" s="22">
        <v>0.5</v>
      </c>
      <c r="U138" s="22">
        <v>0.63600000000000001</v>
      </c>
      <c r="V138" s="22">
        <v>1.7</v>
      </c>
      <c r="W138" s="22">
        <v>3.1</v>
      </c>
      <c r="X138" s="22">
        <v>4.8</v>
      </c>
      <c r="Y138" s="22">
        <v>1.5</v>
      </c>
      <c r="Z138" s="22">
        <v>0.7</v>
      </c>
      <c r="AA138" s="22">
        <v>0.6</v>
      </c>
      <c r="AB138" s="22">
        <v>0.8</v>
      </c>
      <c r="AC138" s="22">
        <v>2.2999999999999998</v>
      </c>
      <c r="AD138" s="22">
        <v>9</v>
      </c>
    </row>
    <row r="139" spans="1:30" ht="15.75" customHeight="1" x14ac:dyDescent="0.2">
      <c r="A139" s="21">
        <v>138</v>
      </c>
      <c r="B139" s="22" t="s">
        <v>258</v>
      </c>
      <c r="C139" s="22" t="s">
        <v>103</v>
      </c>
      <c r="D139" s="22">
        <v>25</v>
      </c>
      <c r="E139" s="22" t="s">
        <v>88</v>
      </c>
      <c r="F139" s="22">
        <v>45</v>
      </c>
      <c r="G139" s="22">
        <v>0</v>
      </c>
      <c r="H139" s="22">
        <v>11.9</v>
      </c>
      <c r="I139" s="22">
        <v>1.4</v>
      </c>
      <c r="J139" s="22">
        <v>3.6</v>
      </c>
      <c r="K139" s="22">
        <v>0.40600000000000003</v>
      </c>
      <c r="L139" s="22">
        <v>0.7</v>
      </c>
      <c r="M139" s="22">
        <v>2.1</v>
      </c>
      <c r="N139" s="22">
        <v>0.34399999999999997</v>
      </c>
      <c r="O139" s="22">
        <v>0.7</v>
      </c>
      <c r="P139" s="22">
        <v>1.5</v>
      </c>
      <c r="Q139" s="22">
        <v>0.49299999999999999</v>
      </c>
      <c r="R139" s="22">
        <v>0.50600000000000001</v>
      </c>
      <c r="S139" s="22">
        <v>0.6</v>
      </c>
      <c r="T139" s="22">
        <v>0.7</v>
      </c>
      <c r="U139" s="22">
        <v>0.78800000000000003</v>
      </c>
      <c r="V139" s="22">
        <v>0.3</v>
      </c>
      <c r="W139" s="22">
        <v>1.3</v>
      </c>
      <c r="X139" s="22">
        <v>1.6</v>
      </c>
      <c r="Y139" s="22">
        <v>1.8</v>
      </c>
      <c r="Z139" s="22">
        <v>0.4</v>
      </c>
      <c r="AA139" s="22">
        <v>0.1</v>
      </c>
      <c r="AB139" s="22">
        <v>0.8</v>
      </c>
      <c r="AC139" s="22">
        <v>1</v>
      </c>
      <c r="AD139" s="22">
        <v>4.2</v>
      </c>
    </row>
    <row r="140" spans="1:30" ht="15.75" customHeight="1" x14ac:dyDescent="0.2">
      <c r="A140" s="21">
        <v>139</v>
      </c>
      <c r="B140" s="22" t="s">
        <v>259</v>
      </c>
      <c r="C140" s="22" t="s">
        <v>112</v>
      </c>
      <c r="D140" s="22">
        <v>28</v>
      </c>
      <c r="E140" s="22" t="s">
        <v>88</v>
      </c>
      <c r="F140" s="22">
        <v>51</v>
      </c>
      <c r="G140" s="22">
        <v>34</v>
      </c>
      <c r="H140" s="22">
        <v>23.4</v>
      </c>
      <c r="I140" s="22">
        <v>3.3</v>
      </c>
      <c r="J140" s="22">
        <v>7.4</v>
      </c>
      <c r="K140" s="22">
        <v>0.44800000000000001</v>
      </c>
      <c r="L140" s="22">
        <v>1.8</v>
      </c>
      <c r="M140" s="22">
        <v>4.7</v>
      </c>
      <c r="N140" s="22">
        <v>0.38800000000000001</v>
      </c>
      <c r="O140" s="22">
        <v>1.5</v>
      </c>
      <c r="P140" s="22">
        <v>2.6</v>
      </c>
      <c r="Q140" s="22">
        <v>0.55600000000000005</v>
      </c>
      <c r="R140" s="22">
        <v>0.57299999999999995</v>
      </c>
      <c r="S140" s="22">
        <v>0.6</v>
      </c>
      <c r="T140" s="22">
        <v>0.8</v>
      </c>
      <c r="U140" s="22">
        <v>0.80500000000000005</v>
      </c>
      <c r="V140" s="22">
        <v>1.1000000000000001</v>
      </c>
      <c r="W140" s="22">
        <v>2.6</v>
      </c>
      <c r="X140" s="22">
        <v>3.6</v>
      </c>
      <c r="Y140" s="22">
        <v>1.5</v>
      </c>
      <c r="Z140" s="22">
        <v>0.6</v>
      </c>
      <c r="AA140" s="22">
        <v>0.4</v>
      </c>
      <c r="AB140" s="22">
        <v>1</v>
      </c>
      <c r="AC140" s="22">
        <v>1.6</v>
      </c>
      <c r="AD140" s="22">
        <v>9.1</v>
      </c>
    </row>
    <row r="141" spans="1:30" ht="15.75" customHeight="1" x14ac:dyDescent="0.2">
      <c r="A141" s="21">
        <v>140</v>
      </c>
      <c r="B141" s="22" t="s">
        <v>260</v>
      </c>
      <c r="C141" s="22" t="s">
        <v>103</v>
      </c>
      <c r="D141" s="22">
        <v>25</v>
      </c>
      <c r="E141" s="22" t="s">
        <v>135</v>
      </c>
      <c r="F141" s="22">
        <v>6</v>
      </c>
      <c r="G141" s="22">
        <v>0</v>
      </c>
      <c r="H141" s="22">
        <v>3.7</v>
      </c>
      <c r="I141" s="22">
        <v>0.7</v>
      </c>
      <c r="J141" s="22">
        <v>1.2</v>
      </c>
      <c r="K141" s="22">
        <v>0.57099999999999995</v>
      </c>
      <c r="L141" s="22">
        <v>0.3</v>
      </c>
      <c r="M141" s="22">
        <v>0.5</v>
      </c>
      <c r="N141" s="22">
        <v>0.66700000000000004</v>
      </c>
      <c r="O141" s="22">
        <v>0.3</v>
      </c>
      <c r="P141" s="22">
        <v>0.7</v>
      </c>
      <c r="Q141" s="22">
        <v>0.5</v>
      </c>
      <c r="R141" s="22">
        <v>0.71399999999999997</v>
      </c>
      <c r="S141" s="22">
        <v>0.3</v>
      </c>
      <c r="T141" s="22">
        <v>0.3</v>
      </c>
      <c r="U141" s="22">
        <v>1</v>
      </c>
      <c r="V141" s="22">
        <v>0</v>
      </c>
      <c r="W141" s="22">
        <v>0.3</v>
      </c>
      <c r="X141" s="22">
        <v>0.3</v>
      </c>
      <c r="Y141" s="22">
        <v>0.3</v>
      </c>
      <c r="Z141" s="22">
        <v>0</v>
      </c>
      <c r="AA141" s="22">
        <v>0</v>
      </c>
      <c r="AB141" s="22">
        <v>0.2</v>
      </c>
      <c r="AC141" s="22">
        <v>0</v>
      </c>
      <c r="AD141" s="22">
        <v>2</v>
      </c>
    </row>
    <row r="142" spans="1:30" ht="15.75" customHeight="1" x14ac:dyDescent="0.2">
      <c r="A142" s="21">
        <v>141</v>
      </c>
      <c r="B142" s="22" t="s">
        <v>261</v>
      </c>
      <c r="C142" s="22" t="s">
        <v>92</v>
      </c>
      <c r="D142" s="22">
        <v>25</v>
      </c>
      <c r="E142" s="22" t="s">
        <v>150</v>
      </c>
      <c r="F142" s="22">
        <v>20</v>
      </c>
      <c r="G142" s="22">
        <v>0</v>
      </c>
      <c r="H142" s="22">
        <v>10.5</v>
      </c>
      <c r="I142" s="22">
        <v>0.8</v>
      </c>
      <c r="J142" s="22">
        <v>2.4</v>
      </c>
      <c r="K142" s="22">
        <v>0.31900000000000001</v>
      </c>
      <c r="L142" s="22">
        <v>0.1</v>
      </c>
      <c r="M142" s="22">
        <v>0.4</v>
      </c>
      <c r="N142" s="22">
        <v>0.28599999999999998</v>
      </c>
      <c r="O142" s="22">
        <v>0.7</v>
      </c>
      <c r="P142" s="22">
        <v>2</v>
      </c>
      <c r="Q142" s="22">
        <v>0.32500000000000001</v>
      </c>
      <c r="R142" s="22">
        <v>0.34</v>
      </c>
      <c r="S142" s="22">
        <v>0.4</v>
      </c>
      <c r="T142" s="22">
        <v>0.5</v>
      </c>
      <c r="U142" s="22">
        <v>0.8</v>
      </c>
      <c r="V142" s="22">
        <v>0.3</v>
      </c>
      <c r="W142" s="22">
        <v>1.1000000000000001</v>
      </c>
      <c r="X142" s="22">
        <v>1.3</v>
      </c>
      <c r="Y142" s="22">
        <v>2.1</v>
      </c>
      <c r="Z142" s="22">
        <v>0.4</v>
      </c>
      <c r="AA142" s="22">
        <v>0.1</v>
      </c>
      <c r="AB142" s="22">
        <v>0.6</v>
      </c>
      <c r="AC142" s="22">
        <v>0.9</v>
      </c>
      <c r="AD142" s="22">
        <v>2</v>
      </c>
    </row>
    <row r="143" spans="1:30" ht="15.75" customHeight="1" x14ac:dyDescent="0.2">
      <c r="A143" s="21">
        <v>142</v>
      </c>
      <c r="B143" s="22" t="s">
        <v>262</v>
      </c>
      <c r="C143" s="22" t="s">
        <v>92</v>
      </c>
      <c r="D143" s="22">
        <v>31</v>
      </c>
      <c r="E143" s="22" t="s">
        <v>114</v>
      </c>
      <c r="F143" s="22">
        <v>3</v>
      </c>
      <c r="G143" s="22">
        <v>0</v>
      </c>
      <c r="H143" s="22">
        <v>13</v>
      </c>
      <c r="I143" s="22">
        <v>1.3</v>
      </c>
      <c r="J143" s="22">
        <v>6.7</v>
      </c>
      <c r="K143" s="22">
        <v>0.2</v>
      </c>
      <c r="L143" s="22">
        <v>0.7</v>
      </c>
      <c r="M143" s="22">
        <v>5</v>
      </c>
      <c r="N143" s="22">
        <v>0.13300000000000001</v>
      </c>
      <c r="O143" s="22">
        <v>0.7</v>
      </c>
      <c r="P143" s="22">
        <v>1.7</v>
      </c>
      <c r="Q143" s="22">
        <v>0.4</v>
      </c>
      <c r="R143" s="22">
        <v>0.25</v>
      </c>
      <c r="S143" s="22">
        <v>0.7</v>
      </c>
      <c r="T143" s="22">
        <v>0.7</v>
      </c>
      <c r="U143" s="22">
        <v>1</v>
      </c>
      <c r="V143" s="22">
        <v>0</v>
      </c>
      <c r="W143" s="22">
        <v>1.3</v>
      </c>
      <c r="X143" s="22">
        <v>1.3</v>
      </c>
      <c r="Y143" s="22">
        <v>1</v>
      </c>
      <c r="Z143" s="22">
        <v>1.3</v>
      </c>
      <c r="AA143" s="22">
        <v>0</v>
      </c>
      <c r="AB143" s="22">
        <v>0.3</v>
      </c>
      <c r="AC143" s="22">
        <v>1.3</v>
      </c>
      <c r="AD143" s="22">
        <v>4</v>
      </c>
    </row>
    <row r="144" spans="1:30" ht="15.75" customHeight="1" x14ac:dyDescent="0.2">
      <c r="A144" s="21">
        <v>143</v>
      </c>
      <c r="B144" s="22" t="s">
        <v>263</v>
      </c>
      <c r="C144" s="22" t="s">
        <v>103</v>
      </c>
      <c r="D144" s="22">
        <v>26</v>
      </c>
      <c r="E144" s="22" t="s">
        <v>135</v>
      </c>
      <c r="F144" s="22">
        <v>46</v>
      </c>
      <c r="G144" s="22">
        <v>46</v>
      </c>
      <c r="H144" s="22">
        <v>35.299999999999997</v>
      </c>
      <c r="I144" s="22">
        <v>9.5</v>
      </c>
      <c r="J144" s="22">
        <v>20.3</v>
      </c>
      <c r="K144" s="22">
        <v>0.46500000000000002</v>
      </c>
      <c r="L144" s="22">
        <v>2.9</v>
      </c>
      <c r="M144" s="22">
        <v>7.7</v>
      </c>
      <c r="N144" s="22">
        <v>0.376</v>
      </c>
      <c r="O144" s="22">
        <v>6.5</v>
      </c>
      <c r="P144" s="22">
        <v>12.6</v>
      </c>
      <c r="Q144" s="22">
        <v>0.51900000000000002</v>
      </c>
      <c r="R144" s="22">
        <v>0.53600000000000003</v>
      </c>
      <c r="S144" s="22">
        <v>4.5999999999999996</v>
      </c>
      <c r="T144" s="22">
        <v>6.5</v>
      </c>
      <c r="U144" s="22">
        <v>0.70699999999999996</v>
      </c>
      <c r="V144" s="22">
        <v>0.8</v>
      </c>
      <c r="W144" s="22">
        <v>3.1</v>
      </c>
      <c r="X144" s="22">
        <v>3.9</v>
      </c>
      <c r="Y144" s="22">
        <v>5.4</v>
      </c>
      <c r="Z144" s="22">
        <v>1.8</v>
      </c>
      <c r="AA144" s="22">
        <v>0.4</v>
      </c>
      <c r="AB144" s="22">
        <v>2.5</v>
      </c>
      <c r="AC144" s="22">
        <v>2.6</v>
      </c>
      <c r="AD144" s="22">
        <v>26.4</v>
      </c>
    </row>
    <row r="145" spans="1:30" ht="15.75" customHeight="1" x14ac:dyDescent="0.2">
      <c r="A145" s="21">
        <v>144</v>
      </c>
      <c r="B145" s="22" t="s">
        <v>264</v>
      </c>
      <c r="C145" s="22" t="s">
        <v>103</v>
      </c>
      <c r="D145" s="22">
        <v>24</v>
      </c>
      <c r="E145" s="22" t="s">
        <v>88</v>
      </c>
      <c r="F145" s="22">
        <v>2</v>
      </c>
      <c r="G145" s="22">
        <v>0</v>
      </c>
      <c r="H145" s="22">
        <v>2</v>
      </c>
      <c r="I145" s="22">
        <v>0.5</v>
      </c>
      <c r="J145" s="22">
        <v>1.5</v>
      </c>
      <c r="K145" s="22">
        <v>0.33300000000000002</v>
      </c>
      <c r="L145" s="22">
        <v>0</v>
      </c>
      <c r="M145" s="22">
        <v>0</v>
      </c>
      <c r="N145" s="20"/>
      <c r="O145" s="22">
        <v>0.5</v>
      </c>
      <c r="P145" s="22">
        <v>1.5</v>
      </c>
      <c r="Q145" s="22">
        <v>0.33300000000000002</v>
      </c>
      <c r="R145" s="22">
        <v>0.33300000000000002</v>
      </c>
      <c r="S145" s="22">
        <v>0</v>
      </c>
      <c r="T145" s="22">
        <v>0</v>
      </c>
      <c r="U145" s="20"/>
      <c r="V145" s="22">
        <v>0.5</v>
      </c>
      <c r="W145" s="22">
        <v>0</v>
      </c>
      <c r="X145" s="22">
        <v>0.5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1</v>
      </c>
    </row>
    <row r="146" spans="1:30" ht="15.75" customHeight="1" x14ac:dyDescent="0.2">
      <c r="A146" s="21">
        <v>145</v>
      </c>
      <c r="B146" s="22" t="s">
        <v>265</v>
      </c>
      <c r="C146" s="22" t="s">
        <v>112</v>
      </c>
      <c r="D146" s="22">
        <v>20</v>
      </c>
      <c r="E146" s="22" t="s">
        <v>205</v>
      </c>
      <c r="F146" s="22">
        <v>4</v>
      </c>
      <c r="G146" s="22">
        <v>0</v>
      </c>
      <c r="H146" s="22">
        <v>3.5</v>
      </c>
      <c r="I146" s="22">
        <v>0.3</v>
      </c>
      <c r="J146" s="22">
        <v>1.5</v>
      </c>
      <c r="K146" s="22">
        <v>0.16700000000000001</v>
      </c>
      <c r="L146" s="22">
        <v>0</v>
      </c>
      <c r="M146" s="22">
        <v>0.5</v>
      </c>
      <c r="N146" s="22">
        <v>0</v>
      </c>
      <c r="O146" s="22">
        <v>0.3</v>
      </c>
      <c r="P146" s="22">
        <v>1</v>
      </c>
      <c r="Q146" s="22">
        <v>0.25</v>
      </c>
      <c r="R146" s="22">
        <v>0.16700000000000001</v>
      </c>
      <c r="S146" s="22">
        <v>0.5</v>
      </c>
      <c r="T146" s="22">
        <v>0.5</v>
      </c>
      <c r="U146" s="22">
        <v>1</v>
      </c>
      <c r="V146" s="22">
        <v>0.5</v>
      </c>
      <c r="W146" s="22">
        <v>0</v>
      </c>
      <c r="X146" s="22">
        <v>0.5</v>
      </c>
      <c r="Y146" s="22">
        <v>0</v>
      </c>
      <c r="Z146" s="22">
        <v>0</v>
      </c>
      <c r="AA146" s="22">
        <v>0</v>
      </c>
      <c r="AB146" s="22">
        <v>0.3</v>
      </c>
      <c r="AC146" s="22">
        <v>0.3</v>
      </c>
      <c r="AD146" s="22">
        <v>1</v>
      </c>
    </row>
    <row r="147" spans="1:30" ht="15.75" customHeight="1" x14ac:dyDescent="0.2">
      <c r="A147" s="21">
        <v>146</v>
      </c>
      <c r="B147" s="22" t="s">
        <v>266</v>
      </c>
      <c r="C147" s="22" t="s">
        <v>103</v>
      </c>
      <c r="D147" s="22">
        <v>25</v>
      </c>
      <c r="E147" s="22" t="s">
        <v>110</v>
      </c>
      <c r="F147" s="22">
        <v>20</v>
      </c>
      <c r="G147" s="22">
        <v>14</v>
      </c>
      <c r="H147" s="22">
        <v>24.3</v>
      </c>
      <c r="I147" s="22">
        <v>4.0999999999999996</v>
      </c>
      <c r="J147" s="22">
        <v>8.1999999999999993</v>
      </c>
      <c r="K147" s="22">
        <v>0.49399999999999999</v>
      </c>
      <c r="L147" s="22">
        <v>0.1</v>
      </c>
      <c r="M147" s="22">
        <v>0.4</v>
      </c>
      <c r="N147" s="22">
        <v>0.14299999999999999</v>
      </c>
      <c r="O147" s="22">
        <v>4</v>
      </c>
      <c r="P147" s="22">
        <v>7.9</v>
      </c>
      <c r="Q147" s="22">
        <v>0.51</v>
      </c>
      <c r="R147" s="22">
        <v>0.497</v>
      </c>
      <c r="S147" s="22">
        <v>0.5</v>
      </c>
      <c r="T147" s="22">
        <v>0.8</v>
      </c>
      <c r="U147" s="22">
        <v>0.56299999999999994</v>
      </c>
      <c r="V147" s="22">
        <v>1.3</v>
      </c>
      <c r="W147" s="22">
        <v>2.1</v>
      </c>
      <c r="X147" s="22">
        <v>3.4</v>
      </c>
      <c r="Y147" s="22">
        <v>3.7</v>
      </c>
      <c r="Z147" s="22">
        <v>1.4</v>
      </c>
      <c r="AA147" s="22">
        <v>0.4</v>
      </c>
      <c r="AB147" s="22">
        <v>1.2</v>
      </c>
      <c r="AC147" s="22">
        <v>1.8</v>
      </c>
      <c r="AD147" s="22">
        <v>8.6</v>
      </c>
    </row>
    <row r="148" spans="1:30" ht="15.75" customHeight="1" x14ac:dyDescent="0.2">
      <c r="A148" s="21">
        <v>147</v>
      </c>
      <c r="B148" s="22" t="s">
        <v>267</v>
      </c>
      <c r="C148" s="22" t="s">
        <v>87</v>
      </c>
      <c r="D148" s="22">
        <v>25</v>
      </c>
      <c r="E148" s="22" t="s">
        <v>88</v>
      </c>
      <c r="F148" s="22">
        <v>46</v>
      </c>
      <c r="G148" s="22">
        <v>45</v>
      </c>
      <c r="H148" s="22">
        <v>26.3</v>
      </c>
      <c r="I148" s="22">
        <v>4.5999999999999996</v>
      </c>
      <c r="J148" s="22">
        <v>6.6</v>
      </c>
      <c r="K148" s="22">
        <v>0.68899999999999995</v>
      </c>
      <c r="L148" s="22">
        <v>0</v>
      </c>
      <c r="M148" s="22">
        <v>0</v>
      </c>
      <c r="N148" s="20"/>
      <c r="O148" s="22">
        <v>4.5999999999999996</v>
      </c>
      <c r="P148" s="22">
        <v>6.6</v>
      </c>
      <c r="Q148" s="22">
        <v>0.68899999999999995</v>
      </c>
      <c r="R148" s="22">
        <v>0.68899999999999995</v>
      </c>
      <c r="S148" s="22">
        <v>1.9</v>
      </c>
      <c r="T148" s="22">
        <v>2.7</v>
      </c>
      <c r="U148" s="22">
        <v>0.71199999999999997</v>
      </c>
      <c r="V148" s="22">
        <v>2.9</v>
      </c>
      <c r="W148" s="22">
        <v>5.0999999999999996</v>
      </c>
      <c r="X148" s="22">
        <v>8</v>
      </c>
      <c r="Y148" s="22">
        <v>1.5</v>
      </c>
      <c r="Z148" s="22">
        <v>1</v>
      </c>
      <c r="AA148" s="22">
        <v>2.1</v>
      </c>
      <c r="AB148" s="22">
        <v>1</v>
      </c>
      <c r="AC148" s="22">
        <v>3.2</v>
      </c>
      <c r="AD148" s="22">
        <v>11.1</v>
      </c>
    </row>
    <row r="149" spans="1:30" ht="15.75" customHeight="1" x14ac:dyDescent="0.2">
      <c r="A149" s="21">
        <v>148</v>
      </c>
      <c r="B149" s="22" t="s">
        <v>268</v>
      </c>
      <c r="C149" s="22" t="s">
        <v>269</v>
      </c>
      <c r="D149" s="22">
        <v>35</v>
      </c>
      <c r="E149" s="22" t="s">
        <v>88</v>
      </c>
      <c r="F149" s="22">
        <v>32</v>
      </c>
      <c r="G149" s="22">
        <v>0</v>
      </c>
      <c r="H149" s="22">
        <v>14.8</v>
      </c>
      <c r="I149" s="22">
        <v>2.2000000000000002</v>
      </c>
      <c r="J149" s="22">
        <v>4.8</v>
      </c>
      <c r="K149" s="22">
        <v>0.45100000000000001</v>
      </c>
      <c r="L149" s="22">
        <v>0.8</v>
      </c>
      <c r="M149" s="22">
        <v>2.4</v>
      </c>
      <c r="N149" s="22">
        <v>0.35499999999999998</v>
      </c>
      <c r="O149" s="22">
        <v>1.3</v>
      </c>
      <c r="P149" s="22">
        <v>2.4</v>
      </c>
      <c r="Q149" s="22">
        <v>0.54500000000000004</v>
      </c>
      <c r="R149" s="22">
        <v>0.53900000000000003</v>
      </c>
      <c r="S149" s="22">
        <v>2.1</v>
      </c>
      <c r="T149" s="22">
        <v>2.5</v>
      </c>
      <c r="U149" s="22">
        <v>0.85</v>
      </c>
      <c r="V149" s="22">
        <v>0.4</v>
      </c>
      <c r="W149" s="22">
        <v>2.4</v>
      </c>
      <c r="X149" s="22">
        <v>2.8</v>
      </c>
      <c r="Y149" s="22">
        <v>1.3</v>
      </c>
      <c r="Z149" s="22">
        <v>0.3</v>
      </c>
      <c r="AA149" s="22">
        <v>0.2</v>
      </c>
      <c r="AB149" s="22">
        <v>0.4</v>
      </c>
      <c r="AC149" s="22">
        <v>1.1000000000000001</v>
      </c>
      <c r="AD149" s="22">
        <v>7.3</v>
      </c>
    </row>
    <row r="150" spans="1:30" ht="15.75" customHeight="1" x14ac:dyDescent="0.2">
      <c r="A150" s="21">
        <v>149</v>
      </c>
      <c r="B150" s="22" t="s">
        <v>270</v>
      </c>
      <c r="C150" s="22" t="s">
        <v>103</v>
      </c>
      <c r="D150" s="22">
        <v>24</v>
      </c>
      <c r="E150" s="22" t="s">
        <v>101</v>
      </c>
      <c r="F150" s="22">
        <v>27</v>
      </c>
      <c r="G150" s="22">
        <v>27</v>
      </c>
      <c r="H150" s="22">
        <v>31.9</v>
      </c>
      <c r="I150" s="22">
        <v>6.7</v>
      </c>
      <c r="J150" s="22">
        <v>14.3</v>
      </c>
      <c r="K150" s="22">
        <v>0.46899999999999997</v>
      </c>
      <c r="L150" s="22">
        <v>1.6</v>
      </c>
      <c r="M150" s="22">
        <v>4.9000000000000004</v>
      </c>
      <c r="N150" s="22">
        <v>0.32600000000000001</v>
      </c>
      <c r="O150" s="22">
        <v>5.0999999999999996</v>
      </c>
      <c r="P150" s="22">
        <v>9.4</v>
      </c>
      <c r="Q150" s="22">
        <v>0.54300000000000004</v>
      </c>
      <c r="R150" s="22">
        <v>0.52500000000000002</v>
      </c>
      <c r="S150" s="22">
        <v>3.3</v>
      </c>
      <c r="T150" s="22">
        <v>3.9</v>
      </c>
      <c r="U150" s="22">
        <v>0.85699999999999998</v>
      </c>
      <c r="V150" s="22">
        <v>0.5</v>
      </c>
      <c r="W150" s="22">
        <v>1.9</v>
      </c>
      <c r="X150" s="22">
        <v>2.4</v>
      </c>
      <c r="Y150" s="22">
        <v>5.8</v>
      </c>
      <c r="Z150" s="22">
        <v>1.4</v>
      </c>
      <c r="AA150" s="22">
        <v>0.1</v>
      </c>
      <c r="AB150" s="22">
        <v>3.4</v>
      </c>
      <c r="AC150" s="22">
        <v>1.4</v>
      </c>
      <c r="AD150" s="22">
        <v>18.3</v>
      </c>
    </row>
    <row r="151" spans="1:30" ht="15.75" customHeight="1" x14ac:dyDescent="0.2">
      <c r="A151" s="21">
        <v>150</v>
      </c>
      <c r="B151" s="22" t="s">
        <v>271</v>
      </c>
      <c r="C151" s="22" t="s">
        <v>84</v>
      </c>
      <c r="D151" s="22">
        <v>21</v>
      </c>
      <c r="E151" s="22" t="s">
        <v>227</v>
      </c>
      <c r="F151" s="22">
        <v>2</v>
      </c>
      <c r="G151" s="22">
        <v>0</v>
      </c>
      <c r="H151" s="22">
        <v>3</v>
      </c>
      <c r="I151" s="22">
        <v>0</v>
      </c>
      <c r="J151" s="22">
        <v>0.5</v>
      </c>
      <c r="K151" s="22">
        <v>0</v>
      </c>
      <c r="L151" s="22">
        <v>0</v>
      </c>
      <c r="M151" s="22">
        <v>0</v>
      </c>
      <c r="N151" s="20"/>
      <c r="O151" s="22">
        <v>0</v>
      </c>
      <c r="P151" s="22">
        <v>0.5</v>
      </c>
      <c r="Q151" s="22">
        <v>0</v>
      </c>
      <c r="R151" s="22">
        <v>0</v>
      </c>
      <c r="S151" s="22">
        <v>0</v>
      </c>
      <c r="T151" s="22">
        <v>0</v>
      </c>
      <c r="U151" s="20"/>
      <c r="V151" s="22">
        <v>0</v>
      </c>
      <c r="W151" s="22">
        <v>0</v>
      </c>
      <c r="X151" s="22">
        <v>0</v>
      </c>
      <c r="Y151" s="22">
        <v>0.5</v>
      </c>
      <c r="Z151" s="22">
        <v>0.5</v>
      </c>
      <c r="AA151" s="22">
        <v>0</v>
      </c>
      <c r="AB151" s="22">
        <v>0</v>
      </c>
      <c r="AC151" s="22">
        <v>0.5</v>
      </c>
      <c r="AD151" s="22">
        <v>0</v>
      </c>
    </row>
    <row r="152" spans="1:30" ht="15.75" customHeight="1" x14ac:dyDescent="0.2">
      <c r="A152" s="21">
        <v>151</v>
      </c>
      <c r="B152" s="22" t="s">
        <v>272</v>
      </c>
      <c r="C152" s="22" t="s">
        <v>29</v>
      </c>
      <c r="D152" s="22">
        <v>25</v>
      </c>
      <c r="E152" s="22" t="s">
        <v>97</v>
      </c>
      <c r="F152" s="22">
        <v>12</v>
      </c>
      <c r="G152" s="22">
        <v>0</v>
      </c>
      <c r="H152" s="22">
        <v>3</v>
      </c>
      <c r="I152" s="22">
        <v>0.8</v>
      </c>
      <c r="J152" s="22">
        <v>1.9</v>
      </c>
      <c r="K152" s="22">
        <v>0.435</v>
      </c>
      <c r="L152" s="22">
        <v>0.2</v>
      </c>
      <c r="M152" s="22">
        <v>0.6</v>
      </c>
      <c r="N152" s="22">
        <v>0.28599999999999998</v>
      </c>
      <c r="O152" s="22">
        <v>0.7</v>
      </c>
      <c r="P152" s="22">
        <v>1.3</v>
      </c>
      <c r="Q152" s="22">
        <v>0.5</v>
      </c>
      <c r="R152" s="22">
        <v>0.47799999999999998</v>
      </c>
      <c r="S152" s="22">
        <v>0.5</v>
      </c>
      <c r="T152" s="22">
        <v>0.8</v>
      </c>
      <c r="U152" s="22">
        <v>0.6</v>
      </c>
      <c r="V152" s="22">
        <v>0.4</v>
      </c>
      <c r="W152" s="22">
        <v>0.4</v>
      </c>
      <c r="X152" s="22">
        <v>0.8</v>
      </c>
      <c r="Y152" s="22">
        <v>0.2</v>
      </c>
      <c r="Z152" s="22">
        <v>0</v>
      </c>
      <c r="AA152" s="22">
        <v>0</v>
      </c>
      <c r="AB152" s="22">
        <v>0.2</v>
      </c>
      <c r="AC152" s="22">
        <v>0.8</v>
      </c>
      <c r="AD152" s="22">
        <v>2.2999999999999998</v>
      </c>
    </row>
    <row r="153" spans="1:30" ht="15.75" customHeight="1" x14ac:dyDescent="0.2">
      <c r="A153" s="21">
        <v>152</v>
      </c>
      <c r="B153" s="22" t="s">
        <v>273</v>
      </c>
      <c r="C153" s="22" t="s">
        <v>112</v>
      </c>
      <c r="D153" s="22">
        <v>27</v>
      </c>
      <c r="E153" s="22" t="s">
        <v>104</v>
      </c>
      <c r="F153" s="22">
        <v>1</v>
      </c>
      <c r="G153" s="22">
        <v>0</v>
      </c>
      <c r="H153" s="22">
        <v>7</v>
      </c>
      <c r="I153" s="22">
        <v>0</v>
      </c>
      <c r="J153" s="22">
        <v>4</v>
      </c>
      <c r="K153" s="22">
        <v>0</v>
      </c>
      <c r="L153" s="22">
        <v>0</v>
      </c>
      <c r="M153" s="22">
        <v>2</v>
      </c>
      <c r="N153" s="22">
        <v>0</v>
      </c>
      <c r="O153" s="22">
        <v>0</v>
      </c>
      <c r="P153" s="22">
        <v>2</v>
      </c>
      <c r="Q153" s="22">
        <v>0</v>
      </c>
      <c r="R153" s="22">
        <v>0</v>
      </c>
      <c r="S153" s="22">
        <v>0</v>
      </c>
      <c r="T153" s="22">
        <v>0</v>
      </c>
      <c r="U153" s="20"/>
      <c r="V153" s="22">
        <v>0</v>
      </c>
      <c r="W153" s="22">
        <v>1</v>
      </c>
      <c r="X153" s="22">
        <v>1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</row>
    <row r="154" spans="1:30" ht="15.75" customHeight="1" x14ac:dyDescent="0.2">
      <c r="A154" s="21">
        <v>153</v>
      </c>
      <c r="B154" s="22" t="s">
        <v>274</v>
      </c>
      <c r="C154" s="22" t="s">
        <v>103</v>
      </c>
      <c r="D154" s="22">
        <v>20</v>
      </c>
      <c r="E154" s="22" t="s">
        <v>93</v>
      </c>
      <c r="F154" s="22">
        <v>47</v>
      </c>
      <c r="G154" s="22">
        <v>16</v>
      </c>
      <c r="H154" s="22">
        <v>24.3</v>
      </c>
      <c r="I154" s="22">
        <v>3.6</v>
      </c>
      <c r="J154" s="22">
        <v>9.3000000000000007</v>
      </c>
      <c r="K154" s="22">
        <v>0.38600000000000001</v>
      </c>
      <c r="L154" s="22">
        <v>1.7</v>
      </c>
      <c r="M154" s="22">
        <v>5.2</v>
      </c>
      <c r="N154" s="22">
        <v>0.33300000000000002</v>
      </c>
      <c r="O154" s="22">
        <v>1.9</v>
      </c>
      <c r="P154" s="22">
        <v>4.0999999999999996</v>
      </c>
      <c r="Q154" s="22">
        <v>0.45300000000000001</v>
      </c>
      <c r="R154" s="22">
        <v>0.47899999999999998</v>
      </c>
      <c r="S154" s="22">
        <v>2.4</v>
      </c>
      <c r="T154" s="22">
        <v>3</v>
      </c>
      <c r="U154" s="22">
        <v>0.82099999999999995</v>
      </c>
      <c r="V154" s="22">
        <v>0.3</v>
      </c>
      <c r="W154" s="22">
        <v>2.5</v>
      </c>
      <c r="X154" s="22">
        <v>2.8</v>
      </c>
      <c r="Y154" s="22">
        <v>4.2</v>
      </c>
      <c r="Z154" s="22">
        <v>0.4</v>
      </c>
      <c r="AA154" s="22">
        <v>0.1</v>
      </c>
      <c r="AB154" s="22">
        <v>2</v>
      </c>
      <c r="AC154" s="22">
        <v>1</v>
      </c>
      <c r="AD154" s="22">
        <v>11.3</v>
      </c>
    </row>
    <row r="155" spans="1:30" ht="15.75" customHeight="1" x14ac:dyDescent="0.2">
      <c r="A155" s="21">
        <v>154</v>
      </c>
      <c r="B155" s="22" t="s">
        <v>275</v>
      </c>
      <c r="C155" s="22" t="s">
        <v>84</v>
      </c>
      <c r="D155" s="22">
        <v>33</v>
      </c>
      <c r="E155" s="22" t="s">
        <v>164</v>
      </c>
      <c r="F155" s="22">
        <v>48</v>
      </c>
      <c r="G155" s="22">
        <v>48</v>
      </c>
      <c r="H155" s="22">
        <v>33.799999999999997</v>
      </c>
      <c r="I155" s="22">
        <v>7.9</v>
      </c>
      <c r="J155" s="22">
        <v>17.3</v>
      </c>
      <c r="K155" s="22">
        <v>0.46</v>
      </c>
      <c r="L155" s="22">
        <v>3.3</v>
      </c>
      <c r="M155" s="22">
        <v>8.3000000000000007</v>
      </c>
      <c r="N155" s="22">
        <v>0.4</v>
      </c>
      <c r="O155" s="22">
        <v>4.5999999999999996</v>
      </c>
      <c r="P155" s="22">
        <v>8.9</v>
      </c>
      <c r="Q155" s="22">
        <v>0.51600000000000001</v>
      </c>
      <c r="R155" s="22">
        <v>0.55700000000000005</v>
      </c>
      <c r="S155" s="22">
        <v>3.3</v>
      </c>
      <c r="T155" s="22">
        <v>3.6</v>
      </c>
      <c r="U155" s="22">
        <v>0.90900000000000003</v>
      </c>
      <c r="V155" s="22">
        <v>0.6</v>
      </c>
      <c r="W155" s="22">
        <v>4.8</v>
      </c>
      <c r="X155" s="22">
        <v>5.3</v>
      </c>
      <c r="Y155" s="22">
        <v>3.6</v>
      </c>
      <c r="Z155" s="22">
        <v>1.6</v>
      </c>
      <c r="AA155" s="22">
        <v>0.4</v>
      </c>
      <c r="AB155" s="22">
        <v>2.1</v>
      </c>
      <c r="AC155" s="22">
        <v>2.9</v>
      </c>
      <c r="AD155" s="22">
        <v>22.5</v>
      </c>
    </row>
    <row r="156" spans="1:30" ht="15.75" customHeight="1" x14ac:dyDescent="0.2">
      <c r="A156" s="21">
        <v>155</v>
      </c>
      <c r="B156" s="22" t="s">
        <v>276</v>
      </c>
      <c r="C156" s="22" t="s">
        <v>84</v>
      </c>
      <c r="D156" s="22">
        <v>38</v>
      </c>
      <c r="E156" s="22" t="s">
        <v>114</v>
      </c>
      <c r="F156" s="22">
        <v>14</v>
      </c>
      <c r="G156" s="22">
        <v>1</v>
      </c>
      <c r="H156" s="22">
        <v>10.8</v>
      </c>
      <c r="I156" s="22">
        <v>0.5</v>
      </c>
      <c r="J156" s="22">
        <v>1.6</v>
      </c>
      <c r="K156" s="22">
        <v>0.318</v>
      </c>
      <c r="L156" s="22">
        <v>0</v>
      </c>
      <c r="M156" s="22">
        <v>0.4</v>
      </c>
      <c r="N156" s="22">
        <v>0</v>
      </c>
      <c r="O156" s="22">
        <v>0.5</v>
      </c>
      <c r="P156" s="22">
        <v>1.1000000000000001</v>
      </c>
      <c r="Q156" s="22">
        <v>0.438</v>
      </c>
      <c r="R156" s="22">
        <v>0.318</v>
      </c>
      <c r="S156" s="22">
        <v>0.1</v>
      </c>
      <c r="T156" s="22">
        <v>0.1</v>
      </c>
      <c r="U156" s="22">
        <v>1</v>
      </c>
      <c r="V156" s="22">
        <v>0.6</v>
      </c>
      <c r="W156" s="22">
        <v>1.3</v>
      </c>
      <c r="X156" s="22">
        <v>1.9</v>
      </c>
      <c r="Y156" s="22">
        <v>0.6</v>
      </c>
      <c r="Z156" s="22">
        <v>0.1</v>
      </c>
      <c r="AA156" s="22">
        <v>0.4</v>
      </c>
      <c r="AB156" s="22">
        <v>0.3</v>
      </c>
      <c r="AC156" s="22">
        <v>1.9</v>
      </c>
      <c r="AD156" s="22">
        <v>1.1000000000000001</v>
      </c>
    </row>
    <row r="157" spans="1:30" ht="15.75" customHeight="1" x14ac:dyDescent="0.2">
      <c r="A157" s="21">
        <v>156</v>
      </c>
      <c r="B157" s="22" t="s">
        <v>277</v>
      </c>
      <c r="C157" s="22" t="s">
        <v>92</v>
      </c>
      <c r="D157" s="22">
        <v>21</v>
      </c>
      <c r="E157" s="22" t="s">
        <v>147</v>
      </c>
      <c r="F157" s="22">
        <v>52</v>
      </c>
      <c r="G157" s="22">
        <v>52</v>
      </c>
      <c r="H157" s="22">
        <v>24.9</v>
      </c>
      <c r="I157" s="22">
        <v>4.5999999999999996</v>
      </c>
      <c r="J157" s="22">
        <v>10.4</v>
      </c>
      <c r="K157" s="22">
        <v>0.44500000000000001</v>
      </c>
      <c r="L157" s="22">
        <v>1</v>
      </c>
      <c r="M157" s="22">
        <v>3</v>
      </c>
      <c r="N157" s="22">
        <v>0.33100000000000002</v>
      </c>
      <c r="O157" s="22">
        <v>3.7</v>
      </c>
      <c r="P157" s="22">
        <v>7.5</v>
      </c>
      <c r="Q157" s="22">
        <v>0.49</v>
      </c>
      <c r="R157" s="22">
        <v>0.49199999999999999</v>
      </c>
      <c r="S157" s="22">
        <v>1.2</v>
      </c>
      <c r="T157" s="22">
        <v>1.5</v>
      </c>
      <c r="U157" s="22">
        <v>0.83099999999999996</v>
      </c>
      <c r="V157" s="22">
        <v>1.4</v>
      </c>
      <c r="W157" s="22">
        <v>4.8</v>
      </c>
      <c r="X157" s="22">
        <v>6.1</v>
      </c>
      <c r="Y157" s="22">
        <v>4.5</v>
      </c>
      <c r="Z157" s="22">
        <v>0.7</v>
      </c>
      <c r="AA157" s="22">
        <v>0.5</v>
      </c>
      <c r="AB157" s="22">
        <v>2</v>
      </c>
      <c r="AC157" s="22">
        <v>1.3</v>
      </c>
      <c r="AD157" s="22">
        <v>11.5</v>
      </c>
    </row>
    <row r="158" spans="1:30" ht="15.75" customHeight="1" x14ac:dyDescent="0.2">
      <c r="A158" s="21">
        <v>157</v>
      </c>
      <c r="B158" s="22" t="s">
        <v>278</v>
      </c>
      <c r="C158" s="22" t="s">
        <v>29</v>
      </c>
      <c r="D158" s="22">
        <v>25</v>
      </c>
      <c r="E158" s="22" t="s">
        <v>172</v>
      </c>
      <c r="F158" s="22">
        <v>16</v>
      </c>
      <c r="G158" s="22">
        <v>0</v>
      </c>
      <c r="H158" s="22">
        <v>5.0999999999999996</v>
      </c>
      <c r="I158" s="22">
        <v>1.4</v>
      </c>
      <c r="J158" s="22">
        <v>2.8</v>
      </c>
      <c r="K158" s="22">
        <v>0.5</v>
      </c>
      <c r="L158" s="22">
        <v>0.2</v>
      </c>
      <c r="M158" s="22">
        <v>0.7</v>
      </c>
      <c r="N158" s="22">
        <v>0.27300000000000002</v>
      </c>
      <c r="O158" s="22">
        <v>1.2</v>
      </c>
      <c r="P158" s="22">
        <v>2.1</v>
      </c>
      <c r="Q158" s="22">
        <v>0.57599999999999996</v>
      </c>
      <c r="R158" s="22">
        <v>0.53400000000000003</v>
      </c>
      <c r="S158" s="22">
        <v>0.4</v>
      </c>
      <c r="T158" s="22">
        <v>0.8</v>
      </c>
      <c r="U158" s="22">
        <v>0.53800000000000003</v>
      </c>
      <c r="V158" s="22">
        <v>0.8</v>
      </c>
      <c r="W158" s="22">
        <v>0.9</v>
      </c>
      <c r="X158" s="22">
        <v>1.6</v>
      </c>
      <c r="Y158" s="22">
        <v>0.4</v>
      </c>
      <c r="Z158" s="22">
        <v>0.1</v>
      </c>
      <c r="AA158" s="22">
        <v>0.2</v>
      </c>
      <c r="AB158" s="22">
        <v>0.4</v>
      </c>
      <c r="AC158" s="22">
        <v>0.9</v>
      </c>
      <c r="AD158" s="22">
        <v>3.4</v>
      </c>
    </row>
    <row r="159" spans="1:30" ht="15.75" customHeight="1" x14ac:dyDescent="0.2">
      <c r="A159" s="21">
        <v>158</v>
      </c>
      <c r="B159" s="22" t="s">
        <v>279</v>
      </c>
      <c r="C159" s="22" t="s">
        <v>103</v>
      </c>
      <c r="D159" s="22">
        <v>25</v>
      </c>
      <c r="E159" s="22" t="s">
        <v>147</v>
      </c>
      <c r="F159" s="22">
        <v>52</v>
      </c>
      <c r="G159" s="22">
        <v>52</v>
      </c>
      <c r="H159" s="22">
        <v>34.6</v>
      </c>
      <c r="I159" s="22">
        <v>10.9</v>
      </c>
      <c r="J159" s="22">
        <v>20</v>
      </c>
      <c r="K159" s="22">
        <v>0.54800000000000004</v>
      </c>
      <c r="L159" s="22">
        <v>1.2</v>
      </c>
      <c r="M159" s="22">
        <v>3.3</v>
      </c>
      <c r="N159" s="22">
        <v>0.36799999999999999</v>
      </c>
      <c r="O159" s="22">
        <v>9.6999999999999993</v>
      </c>
      <c r="P159" s="22">
        <v>16.600000000000001</v>
      </c>
      <c r="Q159" s="22">
        <v>0.58399999999999996</v>
      </c>
      <c r="R159" s="22">
        <v>0.57799999999999996</v>
      </c>
      <c r="S159" s="22">
        <v>8</v>
      </c>
      <c r="T159" s="22">
        <v>9</v>
      </c>
      <c r="U159" s="22">
        <v>0.88300000000000001</v>
      </c>
      <c r="V159" s="22">
        <v>0.9</v>
      </c>
      <c r="W159" s="22">
        <v>4.7</v>
      </c>
      <c r="X159" s="22">
        <v>5.6</v>
      </c>
      <c r="Y159" s="22">
        <v>6.6</v>
      </c>
      <c r="Z159" s="22">
        <v>2.2000000000000002</v>
      </c>
      <c r="AA159" s="22">
        <v>0.9</v>
      </c>
      <c r="AB159" s="22">
        <v>2.2000000000000002</v>
      </c>
      <c r="AC159" s="22">
        <v>2.5</v>
      </c>
      <c r="AD159" s="22">
        <v>31.1</v>
      </c>
    </row>
    <row r="160" spans="1:30" ht="15.75" customHeight="1" x14ac:dyDescent="0.2">
      <c r="A160" s="21">
        <v>159</v>
      </c>
      <c r="B160" s="22" t="s">
        <v>280</v>
      </c>
      <c r="C160" s="22" t="s">
        <v>84</v>
      </c>
      <c r="D160" s="22">
        <v>31</v>
      </c>
      <c r="E160" s="22" t="s">
        <v>116</v>
      </c>
      <c r="F160" s="22">
        <v>29</v>
      </c>
      <c r="G160" s="22">
        <v>0</v>
      </c>
      <c r="H160" s="22">
        <v>5.6</v>
      </c>
      <c r="I160" s="22">
        <v>0.8</v>
      </c>
      <c r="J160" s="22">
        <v>1.6</v>
      </c>
      <c r="K160" s="22">
        <v>0.48899999999999999</v>
      </c>
      <c r="L160" s="22">
        <v>0.1</v>
      </c>
      <c r="M160" s="22">
        <v>0.4</v>
      </c>
      <c r="N160" s="22">
        <v>0.25</v>
      </c>
      <c r="O160" s="22">
        <v>0.7</v>
      </c>
      <c r="P160" s="22">
        <v>1.2</v>
      </c>
      <c r="Q160" s="22">
        <v>0.57099999999999995</v>
      </c>
      <c r="R160" s="22">
        <v>0.52100000000000002</v>
      </c>
      <c r="S160" s="22">
        <v>0.4</v>
      </c>
      <c r="T160" s="22">
        <v>0.6</v>
      </c>
      <c r="U160" s="22">
        <v>0.75</v>
      </c>
      <c r="V160" s="22">
        <v>0.4</v>
      </c>
      <c r="W160" s="22">
        <v>0.8</v>
      </c>
      <c r="X160" s="22">
        <v>1.3</v>
      </c>
      <c r="Y160" s="22">
        <v>0.4</v>
      </c>
      <c r="Z160" s="22">
        <v>0.2</v>
      </c>
      <c r="AA160" s="22">
        <v>0.2</v>
      </c>
      <c r="AB160" s="22">
        <v>0.5</v>
      </c>
      <c r="AC160" s="22">
        <v>0.4</v>
      </c>
      <c r="AD160" s="22">
        <v>2.1</v>
      </c>
    </row>
    <row r="161" spans="1:30" ht="15.75" customHeight="1" x14ac:dyDescent="0.2">
      <c r="A161" s="21">
        <v>160</v>
      </c>
      <c r="B161" s="22" t="s">
        <v>281</v>
      </c>
      <c r="C161" s="22" t="s">
        <v>103</v>
      </c>
      <c r="D161" s="22">
        <v>24</v>
      </c>
      <c r="E161" s="22" t="s">
        <v>170</v>
      </c>
      <c r="F161" s="22">
        <v>16</v>
      </c>
      <c r="G161" s="22">
        <v>0</v>
      </c>
      <c r="H161" s="22">
        <v>6.6</v>
      </c>
      <c r="I161" s="22">
        <v>0.8</v>
      </c>
      <c r="J161" s="22">
        <v>1.7</v>
      </c>
      <c r="K161" s="22">
        <v>0.48099999999999998</v>
      </c>
      <c r="L161" s="22">
        <v>0.3</v>
      </c>
      <c r="M161" s="22">
        <v>0.9</v>
      </c>
      <c r="N161" s="22">
        <v>0.28599999999999998</v>
      </c>
      <c r="O161" s="22">
        <v>0.6</v>
      </c>
      <c r="P161" s="22">
        <v>0.8</v>
      </c>
      <c r="Q161" s="22">
        <v>0.69199999999999995</v>
      </c>
      <c r="R161" s="22">
        <v>0.55600000000000005</v>
      </c>
      <c r="S161" s="22">
        <v>0.3</v>
      </c>
      <c r="T161" s="22">
        <v>0.4</v>
      </c>
      <c r="U161" s="22">
        <v>0.71399999999999997</v>
      </c>
      <c r="V161" s="22">
        <v>0.1</v>
      </c>
      <c r="W161" s="22">
        <v>0.3</v>
      </c>
      <c r="X161" s="22">
        <v>0.4</v>
      </c>
      <c r="Y161" s="22">
        <v>0.6</v>
      </c>
      <c r="Z161" s="22">
        <v>0.3</v>
      </c>
      <c r="AA161" s="22">
        <v>0</v>
      </c>
      <c r="AB161" s="22">
        <v>0.3</v>
      </c>
      <c r="AC161" s="22">
        <v>0.8</v>
      </c>
      <c r="AD161" s="22">
        <v>2.2000000000000002</v>
      </c>
    </row>
    <row r="162" spans="1:30" ht="15.75" customHeight="1" x14ac:dyDescent="0.2">
      <c r="A162" s="21">
        <v>161</v>
      </c>
      <c r="B162" s="22" t="s">
        <v>282</v>
      </c>
      <c r="C162" s="22" t="s">
        <v>103</v>
      </c>
      <c r="D162" s="22">
        <v>25</v>
      </c>
      <c r="E162" s="22" t="s">
        <v>95</v>
      </c>
      <c r="F162" s="22">
        <v>36</v>
      </c>
      <c r="G162" s="22">
        <v>14</v>
      </c>
      <c r="H162" s="22">
        <v>17.8</v>
      </c>
      <c r="I162" s="22">
        <v>1.7</v>
      </c>
      <c r="J162" s="22">
        <v>3.9</v>
      </c>
      <c r="K162" s="22">
        <v>0.42599999999999999</v>
      </c>
      <c r="L162" s="22">
        <v>1.4</v>
      </c>
      <c r="M162" s="22">
        <v>3.3</v>
      </c>
      <c r="N162" s="22">
        <v>0.42899999999999999</v>
      </c>
      <c r="O162" s="22">
        <v>0.3</v>
      </c>
      <c r="P162" s="22">
        <v>0.6</v>
      </c>
      <c r="Q162" s="22">
        <v>0.40899999999999997</v>
      </c>
      <c r="R162" s="22">
        <v>0.60599999999999998</v>
      </c>
      <c r="S162" s="22">
        <v>0.1</v>
      </c>
      <c r="T162" s="22">
        <v>0.1</v>
      </c>
      <c r="U162" s="22">
        <v>1</v>
      </c>
      <c r="V162" s="22">
        <v>0.2</v>
      </c>
      <c r="W162" s="22">
        <v>0.9</v>
      </c>
      <c r="X162" s="22">
        <v>1.2</v>
      </c>
      <c r="Y162" s="22">
        <v>3.5</v>
      </c>
      <c r="Z162" s="22">
        <v>0.7</v>
      </c>
      <c r="AA162" s="22">
        <v>0.1</v>
      </c>
      <c r="AB162" s="22">
        <v>0.8</v>
      </c>
      <c r="AC162" s="22">
        <v>1</v>
      </c>
      <c r="AD162" s="22">
        <v>4.8</v>
      </c>
    </row>
    <row r="163" spans="1:30" ht="15.75" customHeight="1" x14ac:dyDescent="0.2">
      <c r="A163" s="21">
        <v>162</v>
      </c>
      <c r="B163" s="22" t="s">
        <v>283</v>
      </c>
      <c r="C163" s="22" t="s">
        <v>29</v>
      </c>
      <c r="D163" s="22">
        <v>31</v>
      </c>
      <c r="E163" s="22" t="s">
        <v>97</v>
      </c>
      <c r="F163" s="22">
        <v>51</v>
      </c>
      <c r="G163" s="22">
        <v>51</v>
      </c>
      <c r="H163" s="22">
        <v>33.4</v>
      </c>
      <c r="I163" s="22">
        <v>5.2</v>
      </c>
      <c r="J163" s="22">
        <v>7.9</v>
      </c>
      <c r="K163" s="22">
        <v>0.64900000000000002</v>
      </c>
      <c r="L163" s="22">
        <v>0</v>
      </c>
      <c r="M163" s="22">
        <v>0</v>
      </c>
      <c r="N163" s="22">
        <v>0</v>
      </c>
      <c r="O163" s="22">
        <v>5.2</v>
      </c>
      <c r="P163" s="22">
        <v>7.9</v>
      </c>
      <c r="Q163" s="22">
        <v>0.65300000000000002</v>
      </c>
      <c r="R163" s="22">
        <v>0.64900000000000002</v>
      </c>
      <c r="S163" s="22">
        <v>3.4</v>
      </c>
      <c r="T163" s="22">
        <v>5.3</v>
      </c>
      <c r="U163" s="22">
        <v>0.63900000000000001</v>
      </c>
      <c r="V163" s="22">
        <v>3.5</v>
      </c>
      <c r="W163" s="22">
        <v>9</v>
      </c>
      <c r="X163" s="22">
        <v>12.5</v>
      </c>
      <c r="Y163" s="22">
        <v>1.2</v>
      </c>
      <c r="Z163" s="22">
        <v>0.6</v>
      </c>
      <c r="AA163" s="22">
        <v>2</v>
      </c>
      <c r="AB163" s="22">
        <v>1.5</v>
      </c>
      <c r="AC163" s="22">
        <v>3</v>
      </c>
      <c r="AD163" s="22">
        <v>13.7</v>
      </c>
    </row>
    <row r="164" spans="1:30" ht="15.75" customHeight="1" x14ac:dyDescent="0.2">
      <c r="A164" s="21">
        <v>163</v>
      </c>
      <c r="B164" s="22" t="s">
        <v>284</v>
      </c>
      <c r="C164" s="22" t="s">
        <v>103</v>
      </c>
      <c r="D164" s="22">
        <v>25</v>
      </c>
      <c r="E164" s="22" t="s">
        <v>99</v>
      </c>
      <c r="F164" s="22">
        <v>40</v>
      </c>
      <c r="G164" s="22">
        <v>0</v>
      </c>
      <c r="H164" s="22">
        <v>14</v>
      </c>
      <c r="I164" s="22">
        <v>1.9</v>
      </c>
      <c r="J164" s="22">
        <v>4.8</v>
      </c>
      <c r="K164" s="22">
        <v>0.38900000000000001</v>
      </c>
      <c r="L164" s="22">
        <v>0.6</v>
      </c>
      <c r="M164" s="22">
        <v>2</v>
      </c>
      <c r="N164" s="22">
        <v>0.28799999999999998</v>
      </c>
      <c r="O164" s="22">
        <v>1.3</v>
      </c>
      <c r="P164" s="22">
        <v>2.8</v>
      </c>
      <c r="Q164" s="22">
        <v>0.46</v>
      </c>
      <c r="R164" s="22">
        <v>0.44800000000000001</v>
      </c>
      <c r="S164" s="22">
        <v>0.6</v>
      </c>
      <c r="T164" s="22">
        <v>0.7</v>
      </c>
      <c r="U164" s="22">
        <v>0.86199999999999999</v>
      </c>
      <c r="V164" s="22">
        <v>1</v>
      </c>
      <c r="W164" s="22">
        <v>1.9</v>
      </c>
      <c r="X164" s="22">
        <v>2.9</v>
      </c>
      <c r="Y164" s="22">
        <v>2</v>
      </c>
      <c r="Z164" s="22">
        <v>0.6</v>
      </c>
      <c r="AA164" s="22">
        <v>0.2</v>
      </c>
      <c r="AB164" s="22">
        <v>0.7</v>
      </c>
      <c r="AC164" s="22">
        <v>1.1000000000000001</v>
      </c>
      <c r="AD164" s="22">
        <v>5</v>
      </c>
    </row>
    <row r="165" spans="1:30" ht="15.75" customHeight="1" x14ac:dyDescent="0.2">
      <c r="A165" s="21">
        <v>164</v>
      </c>
      <c r="B165" s="22" t="s">
        <v>285</v>
      </c>
      <c r="C165" s="22" t="s">
        <v>84</v>
      </c>
      <c r="D165" s="22">
        <v>28</v>
      </c>
      <c r="E165" s="22" t="s">
        <v>170</v>
      </c>
      <c r="F165" s="22">
        <v>47</v>
      </c>
      <c r="G165" s="22">
        <v>47</v>
      </c>
      <c r="H165" s="22">
        <v>31.8</v>
      </c>
      <c r="I165" s="22">
        <v>5.4</v>
      </c>
      <c r="J165" s="22">
        <v>9.8000000000000007</v>
      </c>
      <c r="K165" s="22">
        <v>0.54500000000000004</v>
      </c>
      <c r="L165" s="22">
        <v>0.6</v>
      </c>
      <c r="M165" s="22">
        <v>1.8</v>
      </c>
      <c r="N165" s="22">
        <v>0.30199999999999999</v>
      </c>
      <c r="O165" s="22">
        <v>4.8</v>
      </c>
      <c r="P165" s="22">
        <v>8</v>
      </c>
      <c r="Q165" s="22">
        <v>0.60099999999999998</v>
      </c>
      <c r="R165" s="22">
        <v>0.57399999999999995</v>
      </c>
      <c r="S165" s="22">
        <v>2.2999999999999998</v>
      </c>
      <c r="T165" s="22">
        <v>3.7</v>
      </c>
      <c r="U165" s="22">
        <v>0.624</v>
      </c>
      <c r="V165" s="22">
        <v>2.5</v>
      </c>
      <c r="W165" s="22">
        <v>4</v>
      </c>
      <c r="X165" s="22">
        <v>6.5</v>
      </c>
      <c r="Y165" s="22">
        <v>3.1</v>
      </c>
      <c r="Z165" s="22">
        <v>0.8</v>
      </c>
      <c r="AA165" s="22">
        <v>0.7</v>
      </c>
      <c r="AB165" s="22">
        <v>1.3</v>
      </c>
      <c r="AC165" s="22">
        <v>1.9</v>
      </c>
      <c r="AD165" s="22">
        <v>13.6</v>
      </c>
    </row>
    <row r="166" spans="1:30" ht="15.75" customHeight="1" x14ac:dyDescent="0.2">
      <c r="A166" s="21">
        <v>165</v>
      </c>
      <c r="B166" s="22" t="s">
        <v>286</v>
      </c>
      <c r="C166" s="22" t="s">
        <v>92</v>
      </c>
      <c r="D166" s="22">
        <v>35</v>
      </c>
      <c r="E166" s="22" t="s">
        <v>99</v>
      </c>
      <c r="F166" s="22">
        <v>45</v>
      </c>
      <c r="G166" s="22">
        <v>21</v>
      </c>
      <c r="H166" s="22">
        <v>29.8</v>
      </c>
      <c r="I166" s="22">
        <v>4.5</v>
      </c>
      <c r="J166" s="22">
        <v>9.9</v>
      </c>
      <c r="K166" s="22">
        <v>0.45900000000000002</v>
      </c>
      <c r="L166" s="22">
        <v>2.4</v>
      </c>
      <c r="M166" s="22">
        <v>6.3</v>
      </c>
      <c r="N166" s="22">
        <v>0.38700000000000001</v>
      </c>
      <c r="O166" s="22">
        <v>2.1</v>
      </c>
      <c r="P166" s="22">
        <v>3.6</v>
      </c>
      <c r="Q166" s="22">
        <v>0.58799999999999997</v>
      </c>
      <c r="R166" s="22">
        <v>0.58299999999999996</v>
      </c>
      <c r="S166" s="22">
        <v>0.8</v>
      </c>
      <c r="T166" s="22">
        <v>1</v>
      </c>
      <c r="U166" s="22">
        <v>0.8</v>
      </c>
      <c r="V166" s="22">
        <v>0.3</v>
      </c>
      <c r="W166" s="22">
        <v>1.8</v>
      </c>
      <c r="X166" s="22">
        <v>2.1</v>
      </c>
      <c r="Y166" s="22">
        <v>2.2000000000000002</v>
      </c>
      <c r="Z166" s="22">
        <v>0.9</v>
      </c>
      <c r="AA166" s="22">
        <v>0.5</v>
      </c>
      <c r="AB166" s="22">
        <v>1.3</v>
      </c>
      <c r="AC166" s="22">
        <v>1.3</v>
      </c>
      <c r="AD166" s="22">
        <v>12.3</v>
      </c>
    </row>
    <row r="167" spans="1:30" ht="15.75" customHeight="1" x14ac:dyDescent="0.2">
      <c r="A167" s="21">
        <v>166</v>
      </c>
      <c r="B167" s="22" t="s">
        <v>287</v>
      </c>
      <c r="C167" s="22" t="s">
        <v>103</v>
      </c>
      <c r="D167" s="22">
        <v>28</v>
      </c>
      <c r="E167" s="22" t="s">
        <v>133</v>
      </c>
      <c r="F167" s="22">
        <v>10</v>
      </c>
      <c r="G167" s="22">
        <v>0</v>
      </c>
      <c r="H167" s="22">
        <v>8.8000000000000007</v>
      </c>
      <c r="I167" s="22">
        <v>1.1000000000000001</v>
      </c>
      <c r="J167" s="22">
        <v>2.8</v>
      </c>
      <c r="K167" s="22">
        <v>0.39300000000000002</v>
      </c>
      <c r="L167" s="22">
        <v>0.7</v>
      </c>
      <c r="M167" s="22">
        <v>2</v>
      </c>
      <c r="N167" s="22">
        <v>0.35</v>
      </c>
      <c r="O167" s="22">
        <v>0.4</v>
      </c>
      <c r="P167" s="22">
        <v>0.8</v>
      </c>
      <c r="Q167" s="22">
        <v>0.5</v>
      </c>
      <c r="R167" s="22">
        <v>0.51800000000000002</v>
      </c>
      <c r="S167" s="22">
        <v>0.6</v>
      </c>
      <c r="T167" s="22">
        <v>0.8</v>
      </c>
      <c r="U167" s="22">
        <v>0.75</v>
      </c>
      <c r="V167" s="22">
        <v>0.2</v>
      </c>
      <c r="W167" s="22">
        <v>1.1000000000000001</v>
      </c>
      <c r="X167" s="22">
        <v>1.3</v>
      </c>
      <c r="Y167" s="22">
        <v>1.9</v>
      </c>
      <c r="Z167" s="22">
        <v>0.3</v>
      </c>
      <c r="AA167" s="22">
        <v>0.1</v>
      </c>
      <c r="AB167" s="22">
        <v>0.3</v>
      </c>
      <c r="AC167" s="22">
        <v>0.4</v>
      </c>
      <c r="AD167" s="22">
        <v>3.5</v>
      </c>
    </row>
    <row r="168" spans="1:30" ht="15.75" customHeight="1" x14ac:dyDescent="0.2">
      <c r="A168" s="21">
        <v>167</v>
      </c>
      <c r="B168" s="22" t="s">
        <v>288</v>
      </c>
      <c r="C168" s="22" t="s">
        <v>84</v>
      </c>
      <c r="D168" s="22">
        <v>29</v>
      </c>
      <c r="E168" s="22" t="s">
        <v>118</v>
      </c>
      <c r="F168" s="22">
        <v>45</v>
      </c>
      <c r="G168" s="22">
        <v>45</v>
      </c>
      <c r="H168" s="22">
        <v>34</v>
      </c>
      <c r="I168" s="22">
        <v>7.4</v>
      </c>
      <c r="J168" s="22">
        <v>16.100000000000001</v>
      </c>
      <c r="K168" s="22">
        <v>0.46100000000000002</v>
      </c>
      <c r="L168" s="22">
        <v>2.1</v>
      </c>
      <c r="M168" s="22">
        <v>5.2</v>
      </c>
      <c r="N168" s="22">
        <v>0.40500000000000003</v>
      </c>
      <c r="O168" s="22">
        <v>5.3</v>
      </c>
      <c r="P168" s="22">
        <v>11</v>
      </c>
      <c r="Q168" s="22">
        <v>0.48699999999999999</v>
      </c>
      <c r="R168" s="22">
        <v>0.52600000000000002</v>
      </c>
      <c r="S168" s="22">
        <v>5</v>
      </c>
      <c r="T168" s="22">
        <v>6.2</v>
      </c>
      <c r="U168" s="22">
        <v>0.80900000000000005</v>
      </c>
      <c r="V168" s="22">
        <v>0.7</v>
      </c>
      <c r="W168" s="22">
        <v>3.1</v>
      </c>
      <c r="X168" s="22">
        <v>3.8</v>
      </c>
      <c r="Y168" s="22">
        <v>2.7</v>
      </c>
      <c r="Z168" s="22">
        <v>0.7</v>
      </c>
      <c r="AA168" s="22">
        <v>0.7</v>
      </c>
      <c r="AB168" s="22">
        <v>2</v>
      </c>
      <c r="AC168" s="22">
        <v>2.2000000000000002</v>
      </c>
      <c r="AD168" s="22">
        <v>21.9</v>
      </c>
    </row>
    <row r="169" spans="1:30" ht="15.75" customHeight="1" x14ac:dyDescent="0.2">
      <c r="A169" s="21">
        <v>168</v>
      </c>
      <c r="B169" s="22" t="s">
        <v>289</v>
      </c>
      <c r="C169" s="22" t="s">
        <v>92</v>
      </c>
      <c r="D169" s="22">
        <v>24</v>
      </c>
      <c r="E169" s="22" t="s">
        <v>107</v>
      </c>
      <c r="F169" s="22">
        <v>33</v>
      </c>
      <c r="G169" s="22">
        <v>0</v>
      </c>
      <c r="H169" s="22">
        <v>8.8000000000000007</v>
      </c>
      <c r="I169" s="22">
        <v>1.4</v>
      </c>
      <c r="J169" s="22">
        <v>3.2</v>
      </c>
      <c r="K169" s="22">
        <v>0.438</v>
      </c>
      <c r="L169" s="22">
        <v>1.2</v>
      </c>
      <c r="M169" s="22">
        <v>2.8</v>
      </c>
      <c r="N169" s="22">
        <v>0.41799999999999998</v>
      </c>
      <c r="O169" s="22">
        <v>0.2</v>
      </c>
      <c r="P169" s="22">
        <v>0.4</v>
      </c>
      <c r="Q169" s="22">
        <v>0.57099999999999995</v>
      </c>
      <c r="R169" s="22">
        <v>0.61899999999999999</v>
      </c>
      <c r="S169" s="22">
        <v>0.2</v>
      </c>
      <c r="T169" s="22">
        <v>0.2</v>
      </c>
      <c r="U169" s="22">
        <v>1</v>
      </c>
      <c r="V169" s="22">
        <v>0.2</v>
      </c>
      <c r="W169" s="22">
        <v>0.8</v>
      </c>
      <c r="X169" s="22">
        <v>1</v>
      </c>
      <c r="Y169" s="22">
        <v>0.6</v>
      </c>
      <c r="Z169" s="22">
        <v>0</v>
      </c>
      <c r="AA169" s="22">
        <v>0</v>
      </c>
      <c r="AB169" s="22">
        <v>0.1</v>
      </c>
      <c r="AC169" s="22">
        <v>0.9</v>
      </c>
      <c r="AD169" s="22">
        <v>4.2</v>
      </c>
    </row>
    <row r="170" spans="1:30" ht="15.75" customHeight="1" x14ac:dyDescent="0.2">
      <c r="A170" s="21">
        <v>169</v>
      </c>
      <c r="B170" s="22" t="s">
        <v>290</v>
      </c>
      <c r="C170" s="22" t="s">
        <v>92</v>
      </c>
      <c r="D170" s="22">
        <v>36</v>
      </c>
      <c r="E170" s="22" t="s">
        <v>127</v>
      </c>
      <c r="F170" s="22">
        <v>2</v>
      </c>
      <c r="G170" s="22">
        <v>0</v>
      </c>
      <c r="H170" s="22">
        <v>9</v>
      </c>
      <c r="I170" s="22">
        <v>0</v>
      </c>
      <c r="J170" s="22">
        <v>1</v>
      </c>
      <c r="K170" s="22">
        <v>0</v>
      </c>
      <c r="L170" s="22">
        <v>0</v>
      </c>
      <c r="M170" s="22">
        <v>0.5</v>
      </c>
      <c r="N170" s="22">
        <v>0</v>
      </c>
      <c r="O170" s="22">
        <v>0</v>
      </c>
      <c r="P170" s="22">
        <v>0.5</v>
      </c>
      <c r="Q170" s="22">
        <v>0</v>
      </c>
      <c r="R170" s="22">
        <v>0</v>
      </c>
      <c r="S170" s="22">
        <v>0</v>
      </c>
      <c r="T170" s="22">
        <v>0</v>
      </c>
      <c r="U170" s="20"/>
      <c r="V170" s="22">
        <v>0</v>
      </c>
      <c r="W170" s="22">
        <v>1</v>
      </c>
      <c r="X170" s="22">
        <v>1</v>
      </c>
      <c r="Y170" s="22">
        <v>0.5</v>
      </c>
      <c r="Z170" s="22">
        <v>0.5</v>
      </c>
      <c r="AA170" s="22">
        <v>0</v>
      </c>
      <c r="AB170" s="22">
        <v>0</v>
      </c>
      <c r="AC170" s="22">
        <v>0.5</v>
      </c>
      <c r="AD170" s="22">
        <v>0</v>
      </c>
    </row>
    <row r="171" spans="1:30" ht="15.75" customHeight="1" x14ac:dyDescent="0.2">
      <c r="A171" s="21">
        <v>170</v>
      </c>
      <c r="B171" s="22" t="s">
        <v>291</v>
      </c>
      <c r="C171" s="22" t="s">
        <v>84</v>
      </c>
      <c r="D171" s="22">
        <v>33</v>
      </c>
      <c r="E171" s="22" t="s">
        <v>227</v>
      </c>
      <c r="F171" s="22">
        <v>26</v>
      </c>
      <c r="G171" s="22">
        <v>23</v>
      </c>
      <c r="H171" s="22">
        <v>26.8</v>
      </c>
      <c r="I171" s="22">
        <v>3.4</v>
      </c>
      <c r="J171" s="22">
        <v>6.8</v>
      </c>
      <c r="K171" s="22">
        <v>0.503</v>
      </c>
      <c r="L171" s="22">
        <v>1</v>
      </c>
      <c r="M171" s="22">
        <v>2.5</v>
      </c>
      <c r="N171" s="22">
        <v>0.4</v>
      </c>
      <c r="O171" s="22">
        <v>2.4</v>
      </c>
      <c r="P171" s="22">
        <v>4.3</v>
      </c>
      <c r="Q171" s="22">
        <v>0.56299999999999994</v>
      </c>
      <c r="R171" s="22">
        <v>0.57599999999999996</v>
      </c>
      <c r="S171" s="22">
        <v>1.3</v>
      </c>
      <c r="T171" s="22">
        <v>1.6</v>
      </c>
      <c r="U171" s="22">
        <v>0.78600000000000003</v>
      </c>
      <c r="V171" s="22">
        <v>1.3</v>
      </c>
      <c r="W171" s="22">
        <v>5.2</v>
      </c>
      <c r="X171" s="22">
        <v>6.5</v>
      </c>
      <c r="Y171" s="22">
        <v>6.2</v>
      </c>
      <c r="Z171" s="22">
        <v>0.7</v>
      </c>
      <c r="AA171" s="22">
        <v>0.9</v>
      </c>
      <c r="AB171" s="22">
        <v>2.6</v>
      </c>
      <c r="AC171" s="22">
        <v>3.1</v>
      </c>
      <c r="AD171" s="22">
        <v>9.1</v>
      </c>
    </row>
    <row r="172" spans="1:30" ht="15.75" customHeight="1" x14ac:dyDescent="0.2">
      <c r="A172" s="21">
        <v>171</v>
      </c>
      <c r="B172" s="22" t="s">
        <v>292</v>
      </c>
      <c r="C172" s="22" t="s">
        <v>92</v>
      </c>
      <c r="D172" s="22">
        <v>21</v>
      </c>
      <c r="E172" s="22" t="s">
        <v>178</v>
      </c>
      <c r="F172" s="22">
        <v>52</v>
      </c>
      <c r="G172" s="22">
        <v>52</v>
      </c>
      <c r="H172" s="22">
        <v>30.8</v>
      </c>
      <c r="I172" s="22">
        <v>6.3</v>
      </c>
      <c r="J172" s="22">
        <v>15.3</v>
      </c>
      <c r="K172" s="22">
        <v>0.41499999999999998</v>
      </c>
      <c r="L172" s="22">
        <v>2.1</v>
      </c>
      <c r="M172" s="22">
        <v>6.6</v>
      </c>
      <c r="N172" s="22">
        <v>0.316</v>
      </c>
      <c r="O172" s="22">
        <v>4.3</v>
      </c>
      <c r="P172" s="22">
        <v>8.6999999999999993</v>
      </c>
      <c r="Q172" s="22">
        <v>0.49</v>
      </c>
      <c r="R172" s="22">
        <v>0.48299999999999998</v>
      </c>
      <c r="S172" s="22">
        <v>3.6</v>
      </c>
      <c r="T172" s="22">
        <v>4.5</v>
      </c>
      <c r="U172" s="22">
        <v>0.79800000000000004</v>
      </c>
      <c r="V172" s="22">
        <v>0.4</v>
      </c>
      <c r="W172" s="22">
        <v>4.4000000000000004</v>
      </c>
      <c r="X172" s="22">
        <v>4.9000000000000004</v>
      </c>
      <c r="Y172" s="22">
        <v>3.4</v>
      </c>
      <c r="Z172" s="22">
        <v>0.7</v>
      </c>
      <c r="AA172" s="22">
        <v>0.3</v>
      </c>
      <c r="AB172" s="22">
        <v>2.2999999999999998</v>
      </c>
      <c r="AC172" s="22">
        <v>1.3</v>
      </c>
      <c r="AD172" s="22">
        <v>18.3</v>
      </c>
    </row>
    <row r="173" spans="1:30" ht="15.75" customHeight="1" x14ac:dyDescent="0.2">
      <c r="A173" s="21">
        <v>172</v>
      </c>
      <c r="B173" s="22" t="s">
        <v>293</v>
      </c>
      <c r="C173" s="22" t="s">
        <v>84</v>
      </c>
      <c r="D173" s="22">
        <v>37</v>
      </c>
      <c r="E173" s="22" t="s">
        <v>178</v>
      </c>
      <c r="F173" s="22">
        <v>50</v>
      </c>
      <c r="G173" s="22">
        <v>5</v>
      </c>
      <c r="H173" s="22">
        <v>17</v>
      </c>
      <c r="I173" s="22">
        <v>2.1</v>
      </c>
      <c r="J173" s="22">
        <v>4.2</v>
      </c>
      <c r="K173" s="22">
        <v>0.49</v>
      </c>
      <c r="L173" s="22">
        <v>0.4</v>
      </c>
      <c r="M173" s="22">
        <v>1.5</v>
      </c>
      <c r="N173" s="22">
        <v>0.30099999999999999</v>
      </c>
      <c r="O173" s="22">
        <v>1.6</v>
      </c>
      <c r="P173" s="22">
        <v>2.7</v>
      </c>
      <c r="Q173" s="22">
        <v>0.59099999999999997</v>
      </c>
      <c r="R173" s="22">
        <v>0.54300000000000004</v>
      </c>
      <c r="S173" s="22">
        <v>1.8</v>
      </c>
      <c r="T173" s="22">
        <v>2.2000000000000002</v>
      </c>
      <c r="U173" s="22">
        <v>0.82</v>
      </c>
      <c r="V173" s="22">
        <v>0.6</v>
      </c>
      <c r="W173" s="22">
        <v>1.6</v>
      </c>
      <c r="X173" s="22">
        <v>2.2000000000000002</v>
      </c>
      <c r="Y173" s="22">
        <v>0.8</v>
      </c>
      <c r="Z173" s="22">
        <v>0.2</v>
      </c>
      <c r="AA173" s="22">
        <v>0.5</v>
      </c>
      <c r="AB173" s="22">
        <v>0.8</v>
      </c>
      <c r="AC173" s="22">
        <v>1.5</v>
      </c>
      <c r="AD173" s="22">
        <v>6.4</v>
      </c>
    </row>
    <row r="174" spans="1:30" ht="15.75" customHeight="1" x14ac:dyDescent="0.2">
      <c r="A174" s="21">
        <v>173</v>
      </c>
      <c r="B174" s="22" t="s">
        <v>294</v>
      </c>
      <c r="C174" s="22" t="s">
        <v>92</v>
      </c>
      <c r="D174" s="22">
        <v>23</v>
      </c>
      <c r="E174" s="22" t="s">
        <v>183</v>
      </c>
      <c r="F174" s="22">
        <v>40</v>
      </c>
      <c r="G174" s="22">
        <v>23</v>
      </c>
      <c r="H174" s="22">
        <v>27.5</v>
      </c>
      <c r="I174" s="22">
        <v>3.4</v>
      </c>
      <c r="J174" s="22">
        <v>7</v>
      </c>
      <c r="K174" s="22">
        <v>0.48399999999999999</v>
      </c>
      <c r="L174" s="22">
        <v>1.5</v>
      </c>
      <c r="M174" s="22">
        <v>3.6</v>
      </c>
      <c r="N174" s="22">
        <v>0.40600000000000003</v>
      </c>
      <c r="O174" s="22">
        <v>1.9</v>
      </c>
      <c r="P174" s="22">
        <v>3.4</v>
      </c>
      <c r="Q174" s="22">
        <v>0.56599999999999995</v>
      </c>
      <c r="R174" s="22">
        <v>0.58799999999999997</v>
      </c>
      <c r="S174" s="22">
        <v>0.8</v>
      </c>
      <c r="T174" s="22">
        <v>1.2</v>
      </c>
      <c r="U174" s="22">
        <v>0.66</v>
      </c>
      <c r="V174" s="22">
        <v>0.6</v>
      </c>
      <c r="W174" s="22">
        <v>2.7</v>
      </c>
      <c r="X174" s="22">
        <v>3.3</v>
      </c>
      <c r="Y174" s="22">
        <v>2.6</v>
      </c>
      <c r="Z174" s="22">
        <v>0.8</v>
      </c>
      <c r="AA174" s="22">
        <v>0.2</v>
      </c>
      <c r="AB174" s="22">
        <v>1.1000000000000001</v>
      </c>
      <c r="AC174" s="22">
        <v>2</v>
      </c>
      <c r="AD174" s="22">
        <v>9</v>
      </c>
    </row>
    <row r="175" spans="1:30" ht="15.75" customHeight="1" x14ac:dyDescent="0.2">
      <c r="A175" s="21">
        <v>174</v>
      </c>
      <c r="B175" s="22" t="s">
        <v>295</v>
      </c>
      <c r="C175" s="22" t="s">
        <v>112</v>
      </c>
      <c r="D175" s="22">
        <v>20</v>
      </c>
      <c r="E175" s="22" t="s">
        <v>150</v>
      </c>
      <c r="F175" s="22">
        <v>18</v>
      </c>
      <c r="G175" s="22">
        <v>0</v>
      </c>
      <c r="H175" s="22">
        <v>7.3</v>
      </c>
      <c r="I175" s="22">
        <v>0.7</v>
      </c>
      <c r="J175" s="22">
        <v>2.5</v>
      </c>
      <c r="K175" s="22">
        <v>0.28899999999999998</v>
      </c>
      <c r="L175" s="22">
        <v>0.5</v>
      </c>
      <c r="M175" s="22">
        <v>1.8</v>
      </c>
      <c r="N175" s="22">
        <v>0.27300000000000002</v>
      </c>
      <c r="O175" s="22">
        <v>0.2</v>
      </c>
      <c r="P175" s="22">
        <v>0.7</v>
      </c>
      <c r="Q175" s="22">
        <v>0.33300000000000002</v>
      </c>
      <c r="R175" s="22">
        <v>0.38900000000000001</v>
      </c>
      <c r="S175" s="22">
        <v>0.1</v>
      </c>
      <c r="T175" s="22">
        <v>0.1</v>
      </c>
      <c r="U175" s="22">
        <v>1</v>
      </c>
      <c r="V175" s="22">
        <v>0.1</v>
      </c>
      <c r="W175" s="22">
        <v>0.7</v>
      </c>
      <c r="X175" s="22">
        <v>0.8</v>
      </c>
      <c r="Y175" s="22">
        <v>0.2</v>
      </c>
      <c r="Z175" s="22">
        <v>0.1</v>
      </c>
      <c r="AA175" s="22">
        <v>0.1</v>
      </c>
      <c r="AB175" s="22">
        <v>0.3</v>
      </c>
      <c r="AC175" s="22">
        <v>0.3</v>
      </c>
      <c r="AD175" s="22">
        <v>2.1</v>
      </c>
    </row>
    <row r="176" spans="1:30" ht="15.75" customHeight="1" x14ac:dyDescent="0.2">
      <c r="A176" s="21">
        <v>175</v>
      </c>
      <c r="B176" s="22" t="s">
        <v>296</v>
      </c>
      <c r="C176" s="22" t="s">
        <v>92</v>
      </c>
      <c r="D176" s="22">
        <v>23</v>
      </c>
      <c r="E176" s="22" t="s">
        <v>114</v>
      </c>
      <c r="F176" s="22">
        <v>45</v>
      </c>
      <c r="G176" s="22">
        <v>18</v>
      </c>
      <c r="H176" s="22">
        <v>20.2</v>
      </c>
      <c r="I176" s="22">
        <v>2.5</v>
      </c>
      <c r="J176" s="22">
        <v>6.4</v>
      </c>
      <c r="K176" s="22">
        <v>0.39500000000000002</v>
      </c>
      <c r="L176" s="22">
        <v>1.7</v>
      </c>
      <c r="M176" s="22">
        <v>4.7</v>
      </c>
      <c r="N176" s="22">
        <v>0.36299999999999999</v>
      </c>
      <c r="O176" s="22">
        <v>0.8</v>
      </c>
      <c r="P176" s="22">
        <v>1.6</v>
      </c>
      <c r="Q176" s="22">
        <v>0.48599999999999999</v>
      </c>
      <c r="R176" s="22">
        <v>0.53</v>
      </c>
      <c r="S176" s="22">
        <v>0.5</v>
      </c>
      <c r="T176" s="22">
        <v>0.8</v>
      </c>
      <c r="U176" s="22">
        <v>0.70599999999999996</v>
      </c>
      <c r="V176" s="22">
        <v>0.3</v>
      </c>
      <c r="W176" s="22">
        <v>1.6</v>
      </c>
      <c r="X176" s="22">
        <v>2</v>
      </c>
      <c r="Y176" s="22">
        <v>1.2</v>
      </c>
      <c r="Z176" s="22">
        <v>0.7</v>
      </c>
      <c r="AA176" s="22">
        <v>0.1</v>
      </c>
      <c r="AB176" s="22">
        <v>0.5</v>
      </c>
      <c r="AC176" s="22">
        <v>1.5</v>
      </c>
      <c r="AD176" s="22">
        <v>7.3</v>
      </c>
    </row>
    <row r="177" spans="1:30" ht="15.75" customHeight="1" x14ac:dyDescent="0.2">
      <c r="A177" s="21">
        <v>176</v>
      </c>
      <c r="B177" s="22" t="s">
        <v>297</v>
      </c>
      <c r="C177" s="22" t="s">
        <v>84</v>
      </c>
      <c r="D177" s="22">
        <v>21</v>
      </c>
      <c r="E177" s="22" t="s">
        <v>150</v>
      </c>
      <c r="F177" s="22">
        <v>2</v>
      </c>
      <c r="G177" s="22">
        <v>0</v>
      </c>
      <c r="H177" s="22">
        <v>2</v>
      </c>
      <c r="I177" s="22">
        <v>0</v>
      </c>
      <c r="J177" s="22">
        <v>0.5</v>
      </c>
      <c r="K177" s="22">
        <v>0</v>
      </c>
      <c r="L177" s="22">
        <v>0</v>
      </c>
      <c r="M177" s="22">
        <v>0.5</v>
      </c>
      <c r="N177" s="22">
        <v>0</v>
      </c>
      <c r="O177" s="22">
        <v>0</v>
      </c>
      <c r="P177" s="22">
        <v>0</v>
      </c>
      <c r="Q177" s="20"/>
      <c r="R177" s="22">
        <v>0</v>
      </c>
      <c r="S177" s="22">
        <v>0</v>
      </c>
      <c r="T177" s="22">
        <v>0</v>
      </c>
      <c r="U177" s="20"/>
      <c r="V177" s="22">
        <v>0</v>
      </c>
      <c r="W177" s="22">
        <v>0</v>
      </c>
      <c r="X177" s="22">
        <v>0</v>
      </c>
      <c r="Y177" s="22">
        <v>0</v>
      </c>
      <c r="Z177" s="22">
        <v>0.5</v>
      </c>
      <c r="AA177" s="22">
        <v>0</v>
      </c>
      <c r="AB177" s="22">
        <v>0</v>
      </c>
      <c r="AC177" s="22">
        <v>0.5</v>
      </c>
      <c r="AD177" s="22">
        <v>0</v>
      </c>
    </row>
    <row r="178" spans="1:30" ht="15.75" customHeight="1" x14ac:dyDescent="0.2">
      <c r="A178" s="21">
        <v>177</v>
      </c>
      <c r="B178" s="22" t="s">
        <v>298</v>
      </c>
      <c r="C178" s="22" t="s">
        <v>84</v>
      </c>
      <c r="D178" s="22">
        <v>25</v>
      </c>
      <c r="E178" s="22" t="s">
        <v>205</v>
      </c>
      <c r="F178" s="22">
        <v>40</v>
      </c>
      <c r="G178" s="22">
        <v>11</v>
      </c>
      <c r="H178" s="22">
        <v>23.9</v>
      </c>
      <c r="I178" s="22">
        <v>4.3</v>
      </c>
      <c r="J178" s="22">
        <v>8.6</v>
      </c>
      <c r="K178" s="22">
        <v>0.5</v>
      </c>
      <c r="L178" s="22">
        <v>1.2</v>
      </c>
      <c r="M178" s="22">
        <v>3</v>
      </c>
      <c r="N178" s="22">
        <v>0.38300000000000001</v>
      </c>
      <c r="O178" s="22">
        <v>3.2</v>
      </c>
      <c r="P178" s="22">
        <v>5.6</v>
      </c>
      <c r="Q178" s="22">
        <v>0.56299999999999994</v>
      </c>
      <c r="R178" s="22">
        <v>0.56699999999999995</v>
      </c>
      <c r="S178" s="22">
        <v>1.6</v>
      </c>
      <c r="T178" s="22">
        <v>2.1</v>
      </c>
      <c r="U178" s="22">
        <v>0.747</v>
      </c>
      <c r="V178" s="22">
        <v>0.8</v>
      </c>
      <c r="W178" s="22">
        <v>3</v>
      </c>
      <c r="X178" s="22">
        <v>3.7</v>
      </c>
      <c r="Y178" s="22">
        <v>1.1000000000000001</v>
      </c>
      <c r="Z178" s="22">
        <v>0.7</v>
      </c>
      <c r="AA178" s="22">
        <v>0.3</v>
      </c>
      <c r="AB178" s="22">
        <v>0.8</v>
      </c>
      <c r="AC178" s="22">
        <v>1.4</v>
      </c>
      <c r="AD178" s="22">
        <v>11.3</v>
      </c>
    </row>
    <row r="179" spans="1:30" ht="15.75" customHeight="1" x14ac:dyDescent="0.2">
      <c r="A179" s="21">
        <v>178</v>
      </c>
      <c r="B179" s="22" t="s">
        <v>677</v>
      </c>
      <c r="C179" s="22" t="s">
        <v>103</v>
      </c>
      <c r="D179" s="22">
        <v>24</v>
      </c>
      <c r="E179" s="22" t="s">
        <v>118</v>
      </c>
      <c r="F179" s="22">
        <v>2</v>
      </c>
      <c r="G179" s="22">
        <v>1</v>
      </c>
      <c r="H179" s="22">
        <v>25.5</v>
      </c>
      <c r="I179" s="22">
        <v>2</v>
      </c>
      <c r="J179" s="22">
        <v>5.5</v>
      </c>
      <c r="K179" s="22">
        <v>0.36399999999999999</v>
      </c>
      <c r="L179" s="22">
        <v>0</v>
      </c>
      <c r="M179" s="22">
        <v>2</v>
      </c>
      <c r="N179" s="22">
        <v>0</v>
      </c>
      <c r="O179" s="22">
        <v>2</v>
      </c>
      <c r="P179" s="22">
        <v>3.5</v>
      </c>
      <c r="Q179" s="22">
        <v>0.57099999999999995</v>
      </c>
      <c r="R179" s="22">
        <v>0.36399999999999999</v>
      </c>
      <c r="S179" s="22">
        <v>0.5</v>
      </c>
      <c r="T179" s="22">
        <v>1</v>
      </c>
      <c r="U179" s="22">
        <v>0.5</v>
      </c>
      <c r="V179" s="22">
        <v>0</v>
      </c>
      <c r="W179" s="22">
        <v>2</v>
      </c>
      <c r="X179" s="22">
        <v>2</v>
      </c>
      <c r="Y179" s="22">
        <v>3.5</v>
      </c>
      <c r="Z179" s="22">
        <v>0.5</v>
      </c>
      <c r="AA179" s="22">
        <v>0.5</v>
      </c>
      <c r="AB179" s="22">
        <v>1.5</v>
      </c>
      <c r="AC179" s="22">
        <v>3.5</v>
      </c>
      <c r="AD179" s="22">
        <v>4.5</v>
      </c>
    </row>
    <row r="180" spans="1:30" ht="15.75" customHeight="1" x14ac:dyDescent="0.2">
      <c r="A180" s="21">
        <v>179</v>
      </c>
      <c r="B180" s="22" t="s">
        <v>299</v>
      </c>
      <c r="C180" s="22" t="s">
        <v>103</v>
      </c>
      <c r="D180" s="22">
        <v>23</v>
      </c>
      <c r="E180" s="22" t="s">
        <v>186</v>
      </c>
      <c r="F180" s="22">
        <v>41</v>
      </c>
      <c r="G180" s="22">
        <v>40</v>
      </c>
      <c r="H180" s="22">
        <v>31.9</v>
      </c>
      <c r="I180" s="22">
        <v>7.9</v>
      </c>
      <c r="J180" s="22">
        <v>15.9</v>
      </c>
      <c r="K180" s="22">
        <v>0.496</v>
      </c>
      <c r="L180" s="22">
        <v>3.1</v>
      </c>
      <c r="M180" s="22">
        <v>7.9</v>
      </c>
      <c r="N180" s="22">
        <v>0.39600000000000002</v>
      </c>
      <c r="O180" s="22">
        <v>4.8</v>
      </c>
      <c r="P180" s="22">
        <v>8</v>
      </c>
      <c r="Q180" s="22">
        <v>0.59399999999999997</v>
      </c>
      <c r="R180" s="22">
        <v>0.59399999999999997</v>
      </c>
      <c r="S180" s="22">
        <v>3.1</v>
      </c>
      <c r="T180" s="22">
        <v>3.7</v>
      </c>
      <c r="U180" s="22">
        <v>0.85399999999999998</v>
      </c>
      <c r="V180" s="22">
        <v>0.6</v>
      </c>
      <c r="W180" s="22">
        <v>3.2</v>
      </c>
      <c r="X180" s="22">
        <v>3.9</v>
      </c>
      <c r="Y180" s="22">
        <v>11.7</v>
      </c>
      <c r="Z180" s="22">
        <v>1</v>
      </c>
      <c r="AA180" s="22">
        <v>0.7</v>
      </c>
      <c r="AB180" s="22">
        <v>2.4</v>
      </c>
      <c r="AC180" s="22">
        <v>1</v>
      </c>
      <c r="AD180" s="22">
        <v>22.1</v>
      </c>
    </row>
    <row r="181" spans="1:30" ht="15.75" customHeight="1" x14ac:dyDescent="0.2">
      <c r="A181" s="21">
        <v>180</v>
      </c>
      <c r="B181" s="22" t="s">
        <v>300</v>
      </c>
      <c r="C181" s="22" t="s">
        <v>103</v>
      </c>
      <c r="D181" s="22">
        <v>22</v>
      </c>
      <c r="E181" s="22" t="s">
        <v>90</v>
      </c>
      <c r="F181" s="22">
        <v>8</v>
      </c>
      <c r="G181" s="22">
        <v>2</v>
      </c>
      <c r="H181" s="22">
        <v>9.5</v>
      </c>
      <c r="I181" s="22">
        <v>0.5</v>
      </c>
      <c r="J181" s="22">
        <v>1.8</v>
      </c>
      <c r="K181" s="22">
        <v>0.28599999999999998</v>
      </c>
      <c r="L181" s="22">
        <v>0.1</v>
      </c>
      <c r="M181" s="22">
        <v>1</v>
      </c>
      <c r="N181" s="22">
        <v>0.125</v>
      </c>
      <c r="O181" s="22">
        <v>0.4</v>
      </c>
      <c r="P181" s="22">
        <v>0.8</v>
      </c>
      <c r="Q181" s="22">
        <v>0.5</v>
      </c>
      <c r="R181" s="22">
        <v>0.32100000000000001</v>
      </c>
      <c r="S181" s="22">
        <v>0.1</v>
      </c>
      <c r="T181" s="22">
        <v>0.3</v>
      </c>
      <c r="U181" s="22">
        <v>0.5</v>
      </c>
      <c r="V181" s="22">
        <v>0.3</v>
      </c>
      <c r="W181" s="22">
        <v>0.5</v>
      </c>
      <c r="X181" s="22">
        <v>0.8</v>
      </c>
      <c r="Y181" s="22">
        <v>1</v>
      </c>
      <c r="Z181" s="22">
        <v>0</v>
      </c>
      <c r="AA181" s="22">
        <v>0</v>
      </c>
      <c r="AB181" s="22">
        <v>0.4</v>
      </c>
      <c r="AC181" s="22">
        <v>1</v>
      </c>
      <c r="AD181" s="22">
        <v>1.3</v>
      </c>
    </row>
    <row r="182" spans="1:30" ht="15.75" customHeight="1" x14ac:dyDescent="0.2">
      <c r="A182" s="21">
        <v>181</v>
      </c>
      <c r="B182" s="22" t="s">
        <v>301</v>
      </c>
      <c r="C182" s="22" t="s">
        <v>112</v>
      </c>
      <c r="D182" s="22">
        <v>31</v>
      </c>
      <c r="E182" s="22" t="s">
        <v>183</v>
      </c>
      <c r="F182" s="22">
        <v>50</v>
      </c>
      <c r="G182" s="22">
        <v>10</v>
      </c>
      <c r="H182" s="22">
        <v>30</v>
      </c>
      <c r="I182" s="22">
        <v>6</v>
      </c>
      <c r="J182" s="22">
        <v>14.4</v>
      </c>
      <c r="K182" s="22">
        <v>0.41899999999999998</v>
      </c>
      <c r="L182" s="22">
        <v>3.2</v>
      </c>
      <c r="M182" s="22">
        <v>8.8000000000000007</v>
      </c>
      <c r="N182" s="22">
        <v>0.36799999999999999</v>
      </c>
      <c r="O182" s="22">
        <v>2.8</v>
      </c>
      <c r="P182" s="22">
        <v>5.7</v>
      </c>
      <c r="Q182" s="22">
        <v>0.498</v>
      </c>
      <c r="R182" s="22">
        <v>0.53100000000000003</v>
      </c>
      <c r="S182" s="22">
        <v>2.4</v>
      </c>
      <c r="T182" s="22">
        <v>2.8</v>
      </c>
      <c r="U182" s="22">
        <v>0.877</v>
      </c>
      <c r="V182" s="22">
        <v>0.3</v>
      </c>
      <c r="W182" s="22">
        <v>3.3</v>
      </c>
      <c r="X182" s="22">
        <v>3.6</v>
      </c>
      <c r="Y182" s="22">
        <v>1.7</v>
      </c>
      <c r="Z182" s="22">
        <v>0.5</v>
      </c>
      <c r="AA182" s="22">
        <v>0</v>
      </c>
      <c r="AB182" s="22">
        <v>0.9</v>
      </c>
      <c r="AC182" s="22">
        <v>1.5</v>
      </c>
      <c r="AD182" s="22">
        <v>17.7</v>
      </c>
    </row>
    <row r="183" spans="1:30" ht="15.75" customHeight="1" x14ac:dyDescent="0.2">
      <c r="A183" s="21">
        <v>182</v>
      </c>
      <c r="B183" s="22" t="s">
        <v>302</v>
      </c>
      <c r="C183" s="22" t="s">
        <v>103</v>
      </c>
      <c r="D183" s="22">
        <v>34</v>
      </c>
      <c r="E183" s="22" t="s">
        <v>164</v>
      </c>
      <c r="F183" s="22">
        <v>46</v>
      </c>
      <c r="G183" s="22">
        <v>46</v>
      </c>
      <c r="H183" s="22">
        <v>34.5</v>
      </c>
      <c r="I183" s="22">
        <v>5.0999999999999996</v>
      </c>
      <c r="J183" s="22">
        <v>11.4</v>
      </c>
      <c r="K183" s="22">
        <v>0.44800000000000001</v>
      </c>
      <c r="L183" s="22">
        <v>2.8</v>
      </c>
      <c r="M183" s="22">
        <v>6.7</v>
      </c>
      <c r="N183" s="22">
        <v>0.42199999999999999</v>
      </c>
      <c r="O183" s="22">
        <v>2.2999999999999998</v>
      </c>
      <c r="P183" s="22">
        <v>4.7</v>
      </c>
      <c r="Q183" s="22">
        <v>0.48599999999999999</v>
      </c>
      <c r="R183" s="22">
        <v>0.57199999999999995</v>
      </c>
      <c r="S183" s="22">
        <v>4.3</v>
      </c>
      <c r="T183" s="22">
        <v>4.9000000000000004</v>
      </c>
      <c r="U183" s="22">
        <v>0.875</v>
      </c>
      <c r="V183" s="22">
        <v>0.4</v>
      </c>
      <c r="W183" s="22">
        <v>4.7</v>
      </c>
      <c r="X183" s="22">
        <v>5.0999999999999996</v>
      </c>
      <c r="Y183" s="22">
        <v>8.5</v>
      </c>
      <c r="Z183" s="22">
        <v>1.2</v>
      </c>
      <c r="AA183" s="22">
        <v>0.9</v>
      </c>
      <c r="AB183" s="22">
        <v>2.6</v>
      </c>
      <c r="AC183" s="22">
        <v>2.1</v>
      </c>
      <c r="AD183" s="22">
        <v>17.3</v>
      </c>
    </row>
    <row r="184" spans="1:30" ht="15.75" customHeight="1" x14ac:dyDescent="0.2">
      <c r="A184" s="21">
        <v>183</v>
      </c>
      <c r="B184" s="22" t="s">
        <v>303</v>
      </c>
      <c r="C184" s="22" t="s">
        <v>92</v>
      </c>
      <c r="D184" s="22">
        <v>21</v>
      </c>
      <c r="E184" s="22" t="s">
        <v>183</v>
      </c>
      <c r="F184" s="22">
        <v>48</v>
      </c>
      <c r="G184" s="22">
        <v>6</v>
      </c>
      <c r="H184" s="22">
        <v>15.6</v>
      </c>
      <c r="I184" s="22">
        <v>3</v>
      </c>
      <c r="J184" s="22">
        <v>7.3</v>
      </c>
      <c r="K184" s="22">
        <v>0.40500000000000003</v>
      </c>
      <c r="L184" s="22">
        <v>1.4</v>
      </c>
      <c r="M184" s="22">
        <v>3.8</v>
      </c>
      <c r="N184" s="22">
        <v>0.36699999999999999</v>
      </c>
      <c r="O184" s="22">
        <v>1.6</v>
      </c>
      <c r="P184" s="22">
        <v>3.6</v>
      </c>
      <c r="Q184" s="22">
        <v>0.44400000000000001</v>
      </c>
      <c r="R184" s="22">
        <v>0.499</v>
      </c>
      <c r="S184" s="22">
        <v>0.8</v>
      </c>
      <c r="T184" s="22">
        <v>1.1000000000000001</v>
      </c>
      <c r="U184" s="22">
        <v>0.71699999999999997</v>
      </c>
      <c r="V184" s="22">
        <v>0.3</v>
      </c>
      <c r="W184" s="22">
        <v>1.7</v>
      </c>
      <c r="X184" s="22">
        <v>2</v>
      </c>
      <c r="Y184" s="22">
        <v>1.7</v>
      </c>
      <c r="Z184" s="22">
        <v>0.4</v>
      </c>
      <c r="AA184" s="22">
        <v>0.1</v>
      </c>
      <c r="AB184" s="22">
        <v>0.8</v>
      </c>
      <c r="AC184" s="22">
        <v>1.2</v>
      </c>
      <c r="AD184" s="22">
        <v>8.1</v>
      </c>
    </row>
    <row r="185" spans="1:30" ht="15.75" customHeight="1" x14ac:dyDescent="0.2">
      <c r="A185" s="21">
        <v>184</v>
      </c>
      <c r="B185" s="22" t="s">
        <v>304</v>
      </c>
      <c r="C185" s="22" t="s">
        <v>84</v>
      </c>
      <c r="D185" s="22">
        <v>23</v>
      </c>
      <c r="E185" s="22" t="s">
        <v>88</v>
      </c>
      <c r="F185" s="22">
        <v>1</v>
      </c>
      <c r="G185" s="22">
        <v>0</v>
      </c>
      <c r="H185" s="22">
        <v>4</v>
      </c>
      <c r="I185" s="22">
        <v>0</v>
      </c>
      <c r="J185" s="22">
        <v>0</v>
      </c>
      <c r="K185" s="20"/>
      <c r="L185" s="22">
        <v>0</v>
      </c>
      <c r="M185" s="22">
        <v>0</v>
      </c>
      <c r="N185" s="20"/>
      <c r="O185" s="22">
        <v>0</v>
      </c>
      <c r="P185" s="22">
        <v>0</v>
      </c>
      <c r="Q185" s="20"/>
      <c r="R185" s="20"/>
      <c r="S185" s="22">
        <v>0</v>
      </c>
      <c r="T185" s="22">
        <v>0</v>
      </c>
      <c r="U185" s="20"/>
      <c r="V185" s="22">
        <v>0</v>
      </c>
      <c r="W185" s="22">
        <v>0</v>
      </c>
      <c r="X185" s="22">
        <v>0</v>
      </c>
      <c r="Y185" s="22">
        <v>1</v>
      </c>
      <c r="Z185" s="22">
        <v>0</v>
      </c>
      <c r="AA185" s="22">
        <v>0</v>
      </c>
      <c r="AB185" s="22">
        <v>0</v>
      </c>
      <c r="AC185" s="22">
        <v>2</v>
      </c>
      <c r="AD185" s="22">
        <v>0</v>
      </c>
    </row>
    <row r="186" spans="1:30" ht="15.75" customHeight="1" x14ac:dyDescent="0.2">
      <c r="A186" s="21">
        <v>185</v>
      </c>
      <c r="B186" s="22" t="s">
        <v>305</v>
      </c>
      <c r="C186" s="22" t="s">
        <v>92</v>
      </c>
      <c r="D186" s="22">
        <v>29</v>
      </c>
      <c r="E186" s="22" t="s">
        <v>110</v>
      </c>
      <c r="F186" s="22">
        <v>32</v>
      </c>
      <c r="G186" s="22">
        <v>6</v>
      </c>
      <c r="H186" s="22">
        <v>22.4</v>
      </c>
      <c r="I186" s="22">
        <v>2.4</v>
      </c>
      <c r="J186" s="22">
        <v>5.6</v>
      </c>
      <c r="K186" s="22">
        <v>0.42799999999999999</v>
      </c>
      <c r="L186" s="22">
        <v>1.2</v>
      </c>
      <c r="M186" s="22">
        <v>3.8</v>
      </c>
      <c r="N186" s="22">
        <v>0.32200000000000001</v>
      </c>
      <c r="O186" s="22">
        <v>1.2</v>
      </c>
      <c r="P186" s="22">
        <v>1.8</v>
      </c>
      <c r="Q186" s="22">
        <v>0.64400000000000002</v>
      </c>
      <c r="R186" s="22">
        <v>0.53600000000000003</v>
      </c>
      <c r="S186" s="22">
        <v>0.8</v>
      </c>
      <c r="T186" s="22">
        <v>1</v>
      </c>
      <c r="U186" s="22">
        <v>0.78100000000000003</v>
      </c>
      <c r="V186" s="22">
        <v>0.5</v>
      </c>
      <c r="W186" s="22">
        <v>1.1000000000000001</v>
      </c>
      <c r="X186" s="22">
        <v>1.6</v>
      </c>
      <c r="Y186" s="22">
        <v>1.8</v>
      </c>
      <c r="Z186" s="22">
        <v>0.8</v>
      </c>
      <c r="AA186" s="22">
        <v>0.3</v>
      </c>
      <c r="AB186" s="22">
        <v>0.5</v>
      </c>
      <c r="AC186" s="22">
        <v>1.7</v>
      </c>
      <c r="AD186" s="22">
        <v>6.8</v>
      </c>
    </row>
    <row r="187" spans="1:30" ht="15.75" customHeight="1" x14ac:dyDescent="0.2">
      <c r="A187" s="21">
        <v>186</v>
      </c>
      <c r="B187" s="22" t="s">
        <v>306</v>
      </c>
      <c r="C187" s="22" t="s">
        <v>92</v>
      </c>
      <c r="D187" s="22">
        <v>32</v>
      </c>
      <c r="E187" s="22" t="s">
        <v>159</v>
      </c>
      <c r="F187" s="22">
        <v>16</v>
      </c>
      <c r="G187" s="22">
        <v>0</v>
      </c>
      <c r="H187" s="22">
        <v>10.6</v>
      </c>
      <c r="I187" s="22">
        <v>0.9</v>
      </c>
      <c r="J187" s="22">
        <v>2.4</v>
      </c>
      <c r="K187" s="22">
        <v>0.35899999999999999</v>
      </c>
      <c r="L187" s="22">
        <v>0.6</v>
      </c>
      <c r="M187" s="22">
        <v>1.9</v>
      </c>
      <c r="N187" s="22">
        <v>0.33300000000000002</v>
      </c>
      <c r="O187" s="22">
        <v>0.3</v>
      </c>
      <c r="P187" s="22">
        <v>0.6</v>
      </c>
      <c r="Q187" s="22">
        <v>0.44400000000000001</v>
      </c>
      <c r="R187" s="22">
        <v>0.48699999999999999</v>
      </c>
      <c r="S187" s="22">
        <v>0.1</v>
      </c>
      <c r="T187" s="22">
        <v>0.1</v>
      </c>
      <c r="U187" s="22">
        <v>0.5</v>
      </c>
      <c r="V187" s="22">
        <v>0.2</v>
      </c>
      <c r="W187" s="22">
        <v>0.6</v>
      </c>
      <c r="X187" s="22">
        <v>0.8</v>
      </c>
      <c r="Y187" s="22">
        <v>0.6</v>
      </c>
      <c r="Z187" s="22">
        <v>0.2</v>
      </c>
      <c r="AA187" s="22">
        <v>0.1</v>
      </c>
      <c r="AB187" s="22">
        <v>0.3</v>
      </c>
      <c r="AC187" s="22">
        <v>1.2</v>
      </c>
      <c r="AD187" s="22">
        <v>2.4</v>
      </c>
    </row>
    <row r="188" spans="1:30" ht="15.75" customHeight="1" x14ac:dyDescent="0.2">
      <c r="A188" s="21">
        <v>187</v>
      </c>
      <c r="B188" s="22" t="s">
        <v>307</v>
      </c>
      <c r="C188" s="22" t="s">
        <v>92</v>
      </c>
      <c r="D188" s="22">
        <v>26</v>
      </c>
      <c r="E188" s="22" t="s">
        <v>110</v>
      </c>
      <c r="F188" s="22">
        <v>1</v>
      </c>
      <c r="G188" s="22">
        <v>0</v>
      </c>
      <c r="H188" s="22">
        <v>3</v>
      </c>
      <c r="I188" s="22">
        <v>0</v>
      </c>
      <c r="J188" s="22">
        <v>0</v>
      </c>
      <c r="K188" s="20"/>
      <c r="L188" s="22">
        <v>0</v>
      </c>
      <c r="M188" s="22">
        <v>0</v>
      </c>
      <c r="N188" s="20"/>
      <c r="O188" s="22">
        <v>0</v>
      </c>
      <c r="P188" s="22">
        <v>0</v>
      </c>
      <c r="Q188" s="20"/>
      <c r="R188" s="20"/>
      <c r="S188" s="22">
        <v>0</v>
      </c>
      <c r="T188" s="22">
        <v>0</v>
      </c>
      <c r="U188" s="20"/>
      <c r="V188" s="22">
        <v>0</v>
      </c>
      <c r="W188" s="22">
        <v>1</v>
      </c>
      <c r="X188" s="22">
        <v>1</v>
      </c>
      <c r="Y188" s="22">
        <v>0</v>
      </c>
      <c r="Z188" s="22">
        <v>0</v>
      </c>
      <c r="AA188" s="22">
        <v>0</v>
      </c>
      <c r="AB188" s="22">
        <v>1</v>
      </c>
      <c r="AC188" s="22">
        <v>1</v>
      </c>
      <c r="AD188" s="22">
        <v>0</v>
      </c>
    </row>
    <row r="189" spans="1:30" ht="15.75" customHeight="1" x14ac:dyDescent="0.2">
      <c r="A189" s="21">
        <v>188</v>
      </c>
      <c r="B189" s="22" t="s">
        <v>308</v>
      </c>
      <c r="C189" s="22" t="s">
        <v>84</v>
      </c>
      <c r="D189" s="22">
        <v>31</v>
      </c>
      <c r="E189" s="22" t="s">
        <v>127</v>
      </c>
      <c r="F189" s="22">
        <v>48</v>
      </c>
      <c r="G189" s="22">
        <v>48</v>
      </c>
      <c r="H189" s="22">
        <v>34</v>
      </c>
      <c r="I189" s="22">
        <v>6.8</v>
      </c>
      <c r="J189" s="22">
        <v>13.3</v>
      </c>
      <c r="K189" s="22">
        <v>0.50700000000000001</v>
      </c>
      <c r="L189" s="22">
        <v>1.2</v>
      </c>
      <c r="M189" s="22">
        <v>3.4</v>
      </c>
      <c r="N189" s="22">
        <v>0.34599999999999997</v>
      </c>
      <c r="O189" s="22">
        <v>5.6</v>
      </c>
      <c r="P189" s="22">
        <v>9.9</v>
      </c>
      <c r="Q189" s="22">
        <v>0.56200000000000006</v>
      </c>
      <c r="R189" s="22">
        <v>0.55100000000000005</v>
      </c>
      <c r="S189" s="22">
        <v>3.1</v>
      </c>
      <c r="T189" s="22">
        <v>3.4</v>
      </c>
      <c r="U189" s="22">
        <v>0.89600000000000002</v>
      </c>
      <c r="V189" s="22">
        <v>1.1000000000000001</v>
      </c>
      <c r="W189" s="22">
        <v>5</v>
      </c>
      <c r="X189" s="22">
        <v>6</v>
      </c>
      <c r="Y189" s="22">
        <v>3.4</v>
      </c>
      <c r="Z189" s="22">
        <v>1</v>
      </c>
      <c r="AA189" s="22">
        <v>0.5</v>
      </c>
      <c r="AB189" s="22">
        <v>1.5</v>
      </c>
      <c r="AC189" s="22">
        <v>1.7</v>
      </c>
      <c r="AD189" s="22">
        <v>17.7</v>
      </c>
    </row>
    <row r="190" spans="1:30" ht="15.75" customHeight="1" x14ac:dyDescent="0.2">
      <c r="A190" s="21">
        <v>189</v>
      </c>
      <c r="B190" s="22" t="s">
        <v>309</v>
      </c>
      <c r="C190" s="22" t="s">
        <v>92</v>
      </c>
      <c r="D190" s="22">
        <v>30</v>
      </c>
      <c r="E190" s="22" t="s">
        <v>95</v>
      </c>
      <c r="F190" s="22">
        <v>3</v>
      </c>
      <c r="G190" s="22">
        <v>0</v>
      </c>
      <c r="H190" s="22">
        <v>2</v>
      </c>
      <c r="I190" s="22">
        <v>0.3</v>
      </c>
      <c r="J190" s="22">
        <v>0.7</v>
      </c>
      <c r="K190" s="22">
        <v>0.5</v>
      </c>
      <c r="L190" s="22">
        <v>0</v>
      </c>
      <c r="M190" s="22">
        <v>0</v>
      </c>
      <c r="N190" s="20"/>
      <c r="O190" s="22">
        <v>0.3</v>
      </c>
      <c r="P190" s="22">
        <v>0.7</v>
      </c>
      <c r="Q190" s="22">
        <v>0.5</v>
      </c>
      <c r="R190" s="22">
        <v>0.5</v>
      </c>
      <c r="S190" s="22">
        <v>0</v>
      </c>
      <c r="T190" s="22">
        <v>0</v>
      </c>
      <c r="U190" s="20"/>
      <c r="V190" s="22">
        <v>0</v>
      </c>
      <c r="W190" s="22">
        <v>0.7</v>
      </c>
      <c r="X190" s="22">
        <v>0.7</v>
      </c>
      <c r="Y190" s="22">
        <v>0</v>
      </c>
      <c r="Z190" s="22">
        <v>0</v>
      </c>
      <c r="AA190" s="22">
        <v>0.3</v>
      </c>
      <c r="AB190" s="22">
        <v>0</v>
      </c>
      <c r="AC190" s="22">
        <v>0</v>
      </c>
      <c r="AD190" s="22">
        <v>0.7</v>
      </c>
    </row>
    <row r="191" spans="1:30" ht="15.75" customHeight="1" x14ac:dyDescent="0.2">
      <c r="A191" s="21">
        <v>190</v>
      </c>
      <c r="B191" s="22" t="s">
        <v>310</v>
      </c>
      <c r="C191" s="22" t="s">
        <v>112</v>
      </c>
      <c r="D191" s="22">
        <v>28</v>
      </c>
      <c r="E191" s="22" t="s">
        <v>114</v>
      </c>
      <c r="F191" s="22">
        <v>52</v>
      </c>
      <c r="G191" s="22">
        <v>13</v>
      </c>
      <c r="H191" s="22">
        <v>29.6</v>
      </c>
      <c r="I191" s="22">
        <v>3</v>
      </c>
      <c r="J191" s="22">
        <v>7</v>
      </c>
      <c r="K191" s="22">
        <v>0.42099999999999999</v>
      </c>
      <c r="L191" s="22">
        <v>0.9</v>
      </c>
      <c r="M191" s="22">
        <v>2.9</v>
      </c>
      <c r="N191" s="22">
        <v>0.30499999999999999</v>
      </c>
      <c r="O191" s="22">
        <v>2.1</v>
      </c>
      <c r="P191" s="22">
        <v>4.0999999999999996</v>
      </c>
      <c r="Q191" s="22">
        <v>0.502</v>
      </c>
      <c r="R191" s="22">
        <v>0.48399999999999999</v>
      </c>
      <c r="S191" s="22">
        <v>0.9</v>
      </c>
      <c r="T191" s="22">
        <v>1.1000000000000001</v>
      </c>
      <c r="U191" s="22">
        <v>0.83899999999999997</v>
      </c>
      <c r="V191" s="22">
        <v>1.3</v>
      </c>
      <c r="W191" s="22">
        <v>5.8</v>
      </c>
      <c r="X191" s="22">
        <v>7.1</v>
      </c>
      <c r="Y191" s="22">
        <v>3.2</v>
      </c>
      <c r="Z191" s="22">
        <v>0.8</v>
      </c>
      <c r="AA191" s="22">
        <v>0.3</v>
      </c>
      <c r="AB191" s="22">
        <v>1.3</v>
      </c>
      <c r="AC191" s="22">
        <v>1.9</v>
      </c>
      <c r="AD191" s="22">
        <v>7.7</v>
      </c>
    </row>
    <row r="192" spans="1:30" ht="15.75" customHeight="1" x14ac:dyDescent="0.2">
      <c r="A192" s="21">
        <v>191</v>
      </c>
      <c r="B192" s="22" t="s">
        <v>311</v>
      </c>
      <c r="C192" s="22" t="s">
        <v>29</v>
      </c>
      <c r="D192" s="22">
        <v>25</v>
      </c>
      <c r="E192" s="22" t="s">
        <v>114</v>
      </c>
      <c r="F192" s="22">
        <v>50</v>
      </c>
      <c r="G192" s="22">
        <v>24</v>
      </c>
      <c r="H192" s="22">
        <v>0</v>
      </c>
      <c r="I192" s="22">
        <v>2.9</v>
      </c>
      <c r="J192" s="22">
        <v>4.5999999999999996</v>
      </c>
      <c r="K192" s="22">
        <v>0.61899999999999999</v>
      </c>
      <c r="L192" s="22">
        <v>0</v>
      </c>
      <c r="M192" s="22">
        <v>0.1</v>
      </c>
      <c r="N192" s="22">
        <v>0.33300000000000002</v>
      </c>
      <c r="O192" s="22">
        <v>2.8</v>
      </c>
      <c r="P192" s="22">
        <v>4.5999999999999996</v>
      </c>
      <c r="Q192" s="22">
        <v>0.623</v>
      </c>
      <c r="R192" s="22">
        <v>0.621</v>
      </c>
      <c r="S192" s="22">
        <v>1.4</v>
      </c>
      <c r="T192" s="22">
        <v>2</v>
      </c>
      <c r="U192" s="22">
        <v>0.70699999999999996</v>
      </c>
      <c r="V192" s="22">
        <v>3.4</v>
      </c>
      <c r="W192" s="22">
        <v>5.3</v>
      </c>
      <c r="X192" s="22">
        <v>8.6999999999999993</v>
      </c>
      <c r="Y192" s="22">
        <v>2</v>
      </c>
      <c r="Z192" s="22">
        <v>1.2</v>
      </c>
      <c r="AA192" s="22">
        <v>1.1000000000000001</v>
      </c>
      <c r="AB192" s="22">
        <v>1.2</v>
      </c>
      <c r="AC192" s="22">
        <v>2.9</v>
      </c>
      <c r="AD192" s="22">
        <v>7.1</v>
      </c>
    </row>
    <row r="193" spans="1:30" ht="15.75" customHeight="1" x14ac:dyDescent="0.2">
      <c r="A193" s="21">
        <v>192</v>
      </c>
      <c r="B193" s="22" t="s">
        <v>312</v>
      </c>
      <c r="C193" s="22" t="s">
        <v>112</v>
      </c>
      <c r="D193" s="22">
        <v>26</v>
      </c>
      <c r="E193" s="22" t="s">
        <v>131</v>
      </c>
      <c r="F193" s="22">
        <v>52</v>
      </c>
      <c r="G193" s="22">
        <v>5</v>
      </c>
      <c r="H193" s="22">
        <v>21.5</v>
      </c>
      <c r="I193" s="22">
        <v>2.8</v>
      </c>
      <c r="J193" s="22">
        <v>6.3</v>
      </c>
      <c r="K193" s="22">
        <v>0.441</v>
      </c>
      <c r="L193" s="22">
        <v>2.2000000000000002</v>
      </c>
      <c r="M193" s="22">
        <v>5.4</v>
      </c>
      <c r="N193" s="22">
        <v>0.41</v>
      </c>
      <c r="O193" s="22">
        <v>0.6</v>
      </c>
      <c r="P193" s="22">
        <v>0.9</v>
      </c>
      <c r="Q193" s="22">
        <v>0.63</v>
      </c>
      <c r="R193" s="22">
        <v>0.61699999999999999</v>
      </c>
      <c r="S193" s="22">
        <v>0.3</v>
      </c>
      <c r="T193" s="22">
        <v>0.3</v>
      </c>
      <c r="U193" s="22">
        <v>0.88200000000000001</v>
      </c>
      <c r="V193" s="22">
        <v>0.6</v>
      </c>
      <c r="W193" s="22">
        <v>2.7</v>
      </c>
      <c r="X193" s="22">
        <v>3.3</v>
      </c>
      <c r="Y193" s="22">
        <v>1</v>
      </c>
      <c r="Z193" s="22">
        <v>0.4</v>
      </c>
      <c r="AA193" s="22">
        <v>0.3</v>
      </c>
      <c r="AB193" s="22">
        <v>0.5</v>
      </c>
      <c r="AC193" s="22">
        <v>1.3</v>
      </c>
      <c r="AD193" s="22">
        <v>8.1</v>
      </c>
    </row>
    <row r="194" spans="1:30" ht="15.75" customHeight="1" x14ac:dyDescent="0.2">
      <c r="A194" s="21">
        <v>193</v>
      </c>
      <c r="B194" s="22" t="s">
        <v>313</v>
      </c>
      <c r="C194" s="22" t="s">
        <v>92</v>
      </c>
      <c r="D194" s="22">
        <v>21</v>
      </c>
      <c r="E194" s="22" t="s">
        <v>104</v>
      </c>
      <c r="F194" s="22">
        <v>48</v>
      </c>
      <c r="G194" s="22">
        <v>10</v>
      </c>
      <c r="H194" s="22">
        <v>20.2</v>
      </c>
      <c r="I194" s="22">
        <v>3.2</v>
      </c>
      <c r="J194" s="22">
        <v>7.9</v>
      </c>
      <c r="K194" s="22">
        <v>0.40100000000000002</v>
      </c>
      <c r="L194" s="22">
        <v>2</v>
      </c>
      <c r="M194" s="22">
        <v>5.0999999999999996</v>
      </c>
      <c r="N194" s="22">
        <v>0.38100000000000001</v>
      </c>
      <c r="O194" s="22">
        <v>1.2</v>
      </c>
      <c r="P194" s="22">
        <v>2.8</v>
      </c>
      <c r="Q194" s="22">
        <v>0.439</v>
      </c>
      <c r="R194" s="22">
        <v>0.52500000000000002</v>
      </c>
      <c r="S194" s="22">
        <v>1.3</v>
      </c>
      <c r="T194" s="22">
        <v>1.5</v>
      </c>
      <c r="U194" s="22">
        <v>0.84699999999999998</v>
      </c>
      <c r="V194" s="22">
        <v>0.5</v>
      </c>
      <c r="W194" s="22">
        <v>2.1</v>
      </c>
      <c r="X194" s="22">
        <v>2.7</v>
      </c>
      <c r="Y194" s="22">
        <v>1.3</v>
      </c>
      <c r="Z194" s="22">
        <v>0.4</v>
      </c>
      <c r="AA194" s="22">
        <v>0.1</v>
      </c>
      <c r="AB194" s="22">
        <v>0.8</v>
      </c>
      <c r="AC194" s="22">
        <v>1.3</v>
      </c>
      <c r="AD194" s="22">
        <v>9.6</v>
      </c>
    </row>
    <row r="195" spans="1:30" ht="15.75" customHeight="1" x14ac:dyDescent="0.2">
      <c r="A195" s="21">
        <v>194</v>
      </c>
      <c r="B195" s="22" t="s">
        <v>314</v>
      </c>
      <c r="C195" s="22" t="s">
        <v>29</v>
      </c>
      <c r="D195" s="22">
        <v>23</v>
      </c>
      <c r="E195" s="22" t="s">
        <v>205</v>
      </c>
      <c r="F195" s="22">
        <v>43</v>
      </c>
      <c r="G195" s="22">
        <v>3</v>
      </c>
      <c r="H195" s="22">
        <v>11</v>
      </c>
      <c r="I195" s="22">
        <v>1.5</v>
      </c>
      <c r="J195" s="22">
        <v>2.2000000000000002</v>
      </c>
      <c r="K195" s="22">
        <v>0.69499999999999995</v>
      </c>
      <c r="L195" s="22">
        <v>0</v>
      </c>
      <c r="M195" s="22">
        <v>0.1</v>
      </c>
      <c r="N195" s="22">
        <v>0</v>
      </c>
      <c r="O195" s="22">
        <v>1.5</v>
      </c>
      <c r="P195" s="22">
        <v>2.1</v>
      </c>
      <c r="Q195" s="22">
        <v>0.74199999999999999</v>
      </c>
      <c r="R195" s="22">
        <v>0.69499999999999995</v>
      </c>
      <c r="S195" s="22">
        <v>0.6</v>
      </c>
      <c r="T195" s="22">
        <v>1</v>
      </c>
      <c r="U195" s="22">
        <v>0.61</v>
      </c>
      <c r="V195" s="22">
        <v>0.8</v>
      </c>
      <c r="W195" s="22">
        <v>1.5</v>
      </c>
      <c r="X195" s="22">
        <v>2.2000000000000002</v>
      </c>
      <c r="Y195" s="22">
        <v>0.4</v>
      </c>
      <c r="Z195" s="22">
        <v>0.5</v>
      </c>
      <c r="AA195" s="22">
        <v>0.4</v>
      </c>
      <c r="AB195" s="22">
        <v>0.5</v>
      </c>
      <c r="AC195" s="22">
        <v>1.7</v>
      </c>
      <c r="AD195" s="22">
        <v>3.7</v>
      </c>
    </row>
    <row r="196" spans="1:30" ht="15.75" customHeight="1" x14ac:dyDescent="0.2">
      <c r="A196" s="21">
        <v>195</v>
      </c>
      <c r="B196" s="22" t="s">
        <v>315</v>
      </c>
      <c r="C196" s="22" t="s">
        <v>103</v>
      </c>
      <c r="D196" s="22">
        <v>22</v>
      </c>
      <c r="E196" s="22" t="s">
        <v>159</v>
      </c>
      <c r="F196" s="22">
        <v>42</v>
      </c>
      <c r="G196" s="22">
        <v>31</v>
      </c>
      <c r="H196" s="22">
        <v>24</v>
      </c>
      <c r="I196" s="22">
        <v>2.8</v>
      </c>
      <c r="J196" s="22">
        <v>6.7</v>
      </c>
      <c r="K196" s="22">
        <v>0.41299999999999998</v>
      </c>
      <c r="L196" s="22">
        <v>0.5</v>
      </c>
      <c r="M196" s="22">
        <v>1.8</v>
      </c>
      <c r="N196" s="22">
        <v>0.29699999999999999</v>
      </c>
      <c r="O196" s="22">
        <v>2.2999999999999998</v>
      </c>
      <c r="P196" s="22">
        <v>5</v>
      </c>
      <c r="Q196" s="22">
        <v>0.45500000000000002</v>
      </c>
      <c r="R196" s="22">
        <v>0.45200000000000001</v>
      </c>
      <c r="S196" s="22">
        <v>0.8</v>
      </c>
      <c r="T196" s="22">
        <v>1.2</v>
      </c>
      <c r="U196" s="22">
        <v>0.66</v>
      </c>
      <c r="V196" s="22">
        <v>0.3</v>
      </c>
      <c r="W196" s="22">
        <v>2.6</v>
      </c>
      <c r="X196" s="22">
        <v>2.8</v>
      </c>
      <c r="Y196" s="22">
        <v>4.9000000000000004</v>
      </c>
      <c r="Z196" s="22">
        <v>0.9</v>
      </c>
      <c r="AA196" s="22">
        <v>0.5</v>
      </c>
      <c r="AB196" s="22">
        <v>1.2</v>
      </c>
      <c r="AC196" s="22">
        <v>1.8</v>
      </c>
      <c r="AD196" s="22">
        <v>6.9</v>
      </c>
    </row>
    <row r="197" spans="1:30" ht="15.75" customHeight="1" x14ac:dyDescent="0.2">
      <c r="A197" s="21">
        <v>196</v>
      </c>
      <c r="B197" s="22" t="s">
        <v>316</v>
      </c>
      <c r="C197" s="22" t="s">
        <v>112</v>
      </c>
      <c r="D197" s="22">
        <v>33</v>
      </c>
      <c r="E197" s="22" t="s">
        <v>147</v>
      </c>
      <c r="F197" s="22">
        <v>25</v>
      </c>
      <c r="G197" s="22">
        <v>25</v>
      </c>
      <c r="H197" s="22">
        <v>0</v>
      </c>
      <c r="I197" s="22">
        <v>5.6</v>
      </c>
      <c r="J197" s="22">
        <v>11.9</v>
      </c>
      <c r="K197" s="22">
        <v>0.46800000000000003</v>
      </c>
      <c r="L197" s="22">
        <v>0.9</v>
      </c>
      <c r="M197" s="22">
        <v>2.4</v>
      </c>
      <c r="N197" s="22">
        <v>0.36099999999999999</v>
      </c>
      <c r="O197" s="22">
        <v>4.7</v>
      </c>
      <c r="P197" s="22">
        <v>9.4</v>
      </c>
      <c r="Q197" s="22">
        <v>0.496</v>
      </c>
      <c r="R197" s="22">
        <v>0.505</v>
      </c>
      <c r="S197" s="22">
        <v>2.5</v>
      </c>
      <c r="T197" s="22">
        <v>3.2</v>
      </c>
      <c r="U197" s="22">
        <v>0.76500000000000001</v>
      </c>
      <c r="V197" s="22">
        <v>1</v>
      </c>
      <c r="W197" s="22">
        <v>3.7</v>
      </c>
      <c r="X197" s="22">
        <v>4.7</v>
      </c>
      <c r="Y197" s="22">
        <v>4.5999999999999996</v>
      </c>
      <c r="Z197" s="22">
        <v>1.1000000000000001</v>
      </c>
      <c r="AA197" s="22">
        <v>0.5</v>
      </c>
      <c r="AB197" s="22">
        <v>2</v>
      </c>
      <c r="AC197" s="22">
        <v>1.8</v>
      </c>
      <c r="AD197" s="22">
        <v>14.5</v>
      </c>
    </row>
    <row r="198" spans="1:30" ht="15.75" customHeight="1" x14ac:dyDescent="0.2">
      <c r="A198" s="21">
        <v>197</v>
      </c>
      <c r="B198" s="22" t="s">
        <v>317</v>
      </c>
      <c r="C198" s="22" t="s">
        <v>103</v>
      </c>
      <c r="D198" s="22">
        <v>19</v>
      </c>
      <c r="E198" s="22" t="s">
        <v>118</v>
      </c>
      <c r="F198" s="22">
        <v>41</v>
      </c>
      <c r="G198" s="22">
        <v>15</v>
      </c>
      <c r="H198" s="22">
        <v>26.7</v>
      </c>
      <c r="I198" s="22">
        <v>4.4000000000000004</v>
      </c>
      <c r="J198" s="22">
        <v>11.8</v>
      </c>
      <c r="K198" s="22">
        <v>0.373</v>
      </c>
      <c r="L198" s="22">
        <v>1.2</v>
      </c>
      <c r="M198" s="22">
        <v>4</v>
      </c>
      <c r="N198" s="22">
        <v>0.315</v>
      </c>
      <c r="O198" s="22">
        <v>3.2</v>
      </c>
      <c r="P198" s="22">
        <v>7.9</v>
      </c>
      <c r="Q198" s="22">
        <v>0.40200000000000002</v>
      </c>
      <c r="R198" s="22">
        <v>0.42599999999999999</v>
      </c>
      <c r="S198" s="22">
        <v>2.7</v>
      </c>
      <c r="T198" s="22">
        <v>3.3</v>
      </c>
      <c r="U198" s="22">
        <v>0.81</v>
      </c>
      <c r="V198" s="22">
        <v>0.9</v>
      </c>
      <c r="W198" s="22">
        <v>2.1</v>
      </c>
      <c r="X198" s="22">
        <v>3</v>
      </c>
      <c r="Y198" s="22">
        <v>4.5999999999999996</v>
      </c>
      <c r="Z198" s="22">
        <v>0.6</v>
      </c>
      <c r="AA198" s="22">
        <v>0.2</v>
      </c>
      <c r="AB198" s="22">
        <v>3</v>
      </c>
      <c r="AC198" s="22">
        <v>3</v>
      </c>
      <c r="AD198" s="22">
        <v>12.8</v>
      </c>
    </row>
    <row r="199" spans="1:30" ht="15.75" customHeight="1" x14ac:dyDescent="0.2">
      <c r="A199" s="21">
        <v>198</v>
      </c>
      <c r="B199" s="22" t="s">
        <v>318</v>
      </c>
      <c r="C199" s="22" t="s">
        <v>84</v>
      </c>
      <c r="D199" s="22">
        <v>20</v>
      </c>
      <c r="E199" s="22" t="s">
        <v>93</v>
      </c>
      <c r="F199" s="22">
        <v>14</v>
      </c>
      <c r="G199" s="22">
        <v>0</v>
      </c>
      <c r="H199" s="22">
        <v>14.2</v>
      </c>
      <c r="I199" s="22">
        <v>1.7</v>
      </c>
      <c r="J199" s="22">
        <v>4.5</v>
      </c>
      <c r="K199" s="22">
        <v>0.38100000000000001</v>
      </c>
      <c r="L199" s="22">
        <v>0.9</v>
      </c>
      <c r="M199" s="22">
        <v>2.6</v>
      </c>
      <c r="N199" s="22">
        <v>0.35099999999999998</v>
      </c>
      <c r="O199" s="22">
        <v>0.8</v>
      </c>
      <c r="P199" s="22">
        <v>1.9</v>
      </c>
      <c r="Q199" s="22">
        <v>0.42299999999999999</v>
      </c>
      <c r="R199" s="22">
        <v>0.48399999999999999</v>
      </c>
      <c r="S199" s="22">
        <v>0.4</v>
      </c>
      <c r="T199" s="22">
        <v>0.6</v>
      </c>
      <c r="U199" s="22">
        <v>0.75</v>
      </c>
      <c r="V199" s="22">
        <v>0.9</v>
      </c>
      <c r="W199" s="22">
        <v>1.7</v>
      </c>
      <c r="X199" s="22">
        <v>2.6</v>
      </c>
      <c r="Y199" s="22">
        <v>0.5</v>
      </c>
      <c r="Z199" s="22">
        <v>0.6</v>
      </c>
      <c r="AA199" s="22">
        <v>0.6</v>
      </c>
      <c r="AB199" s="22">
        <v>0.8</v>
      </c>
      <c r="AC199" s="22">
        <v>0.9</v>
      </c>
      <c r="AD199" s="22">
        <v>4.8</v>
      </c>
    </row>
    <row r="200" spans="1:30" ht="15.75" customHeight="1" x14ac:dyDescent="0.2">
      <c r="A200" s="21">
        <v>199</v>
      </c>
      <c r="B200" s="22" t="s">
        <v>319</v>
      </c>
      <c r="C200" s="22" t="s">
        <v>92</v>
      </c>
      <c r="D200" s="22">
        <v>24</v>
      </c>
      <c r="E200" s="22" t="s">
        <v>90</v>
      </c>
      <c r="F200" s="22">
        <v>33</v>
      </c>
      <c r="G200" s="22">
        <v>33</v>
      </c>
      <c r="H200" s="22">
        <v>33.6</v>
      </c>
      <c r="I200" s="22">
        <v>7.9</v>
      </c>
      <c r="J200" s="22">
        <v>18</v>
      </c>
      <c r="K200" s="22">
        <v>0.437</v>
      </c>
      <c r="L200" s="22">
        <v>3.3</v>
      </c>
      <c r="M200" s="22">
        <v>8.1999999999999993</v>
      </c>
      <c r="N200" s="22">
        <v>0.40400000000000003</v>
      </c>
      <c r="O200" s="22">
        <v>4.5</v>
      </c>
      <c r="P200" s="22">
        <v>9.8000000000000007</v>
      </c>
      <c r="Q200" s="22">
        <v>0.46400000000000002</v>
      </c>
      <c r="R200" s="22">
        <v>0.52900000000000003</v>
      </c>
      <c r="S200" s="22">
        <v>1.9</v>
      </c>
      <c r="T200" s="22">
        <v>2.2000000000000002</v>
      </c>
      <c r="U200" s="22">
        <v>0.83799999999999997</v>
      </c>
      <c r="V200" s="22">
        <v>0.5</v>
      </c>
      <c r="W200" s="22">
        <v>4.8</v>
      </c>
      <c r="X200" s="22">
        <v>5.3</v>
      </c>
      <c r="Y200" s="22">
        <v>4.3</v>
      </c>
      <c r="Z200" s="22">
        <v>0.9</v>
      </c>
      <c r="AA200" s="22">
        <v>0.1</v>
      </c>
      <c r="AB200" s="22">
        <v>2.2000000000000002</v>
      </c>
      <c r="AC200" s="22">
        <v>1.5</v>
      </c>
      <c r="AD200" s="22">
        <v>21</v>
      </c>
    </row>
    <row r="201" spans="1:30" ht="15.75" customHeight="1" x14ac:dyDescent="0.2">
      <c r="A201" s="21">
        <v>200</v>
      </c>
      <c r="B201" s="22" t="s">
        <v>320</v>
      </c>
      <c r="C201" s="22" t="s">
        <v>678</v>
      </c>
      <c r="D201" s="22">
        <v>31</v>
      </c>
      <c r="E201" s="22" t="s">
        <v>88</v>
      </c>
      <c r="F201" s="22">
        <v>54</v>
      </c>
      <c r="G201" s="22">
        <v>30</v>
      </c>
      <c r="H201" s="22">
        <v>26.1</v>
      </c>
      <c r="I201" s="22">
        <v>4.5999999999999996</v>
      </c>
      <c r="J201" s="22">
        <v>10.3</v>
      </c>
      <c r="K201" s="22">
        <v>0.44400000000000001</v>
      </c>
      <c r="L201" s="22">
        <v>2.7</v>
      </c>
      <c r="M201" s="22">
        <v>7</v>
      </c>
      <c r="N201" s="22">
        <v>0.38400000000000001</v>
      </c>
      <c r="O201" s="22">
        <v>1.9</v>
      </c>
      <c r="P201" s="22">
        <v>3.3</v>
      </c>
      <c r="Q201" s="22">
        <v>0.57399999999999995</v>
      </c>
      <c r="R201" s="22">
        <v>0.57499999999999996</v>
      </c>
      <c r="S201" s="22">
        <v>0.5</v>
      </c>
      <c r="T201" s="22">
        <v>0.6</v>
      </c>
      <c r="U201" s="22">
        <v>0.82899999999999996</v>
      </c>
      <c r="V201" s="22">
        <v>0.7</v>
      </c>
      <c r="W201" s="22">
        <v>2.6</v>
      </c>
      <c r="X201" s="22">
        <v>3.3</v>
      </c>
      <c r="Y201" s="22">
        <v>2.8</v>
      </c>
      <c r="Z201" s="22">
        <v>0.9</v>
      </c>
      <c r="AA201" s="22">
        <v>0.6</v>
      </c>
      <c r="AB201" s="22">
        <v>1.2</v>
      </c>
      <c r="AC201" s="22">
        <v>2</v>
      </c>
      <c r="AD201" s="22">
        <v>12.3</v>
      </c>
    </row>
    <row r="202" spans="1:30" ht="15.75" customHeight="1" x14ac:dyDescent="0.2">
      <c r="A202" s="21">
        <v>201</v>
      </c>
      <c r="B202" s="22" t="s">
        <v>321</v>
      </c>
      <c r="C202" s="22" t="s">
        <v>84</v>
      </c>
      <c r="D202" s="22">
        <v>27</v>
      </c>
      <c r="E202" s="22" t="s">
        <v>90</v>
      </c>
      <c r="F202" s="22">
        <v>38</v>
      </c>
      <c r="G202" s="22">
        <v>24</v>
      </c>
      <c r="H202" s="22">
        <v>20.7</v>
      </c>
      <c r="I202" s="22">
        <v>2.1</v>
      </c>
      <c r="J202" s="22">
        <v>4.9000000000000004</v>
      </c>
      <c r="K202" s="22">
        <v>0.42699999999999999</v>
      </c>
      <c r="L202" s="22">
        <v>1.1000000000000001</v>
      </c>
      <c r="M202" s="22">
        <v>2.8</v>
      </c>
      <c r="N202" s="22">
        <v>0.37</v>
      </c>
      <c r="O202" s="22">
        <v>1</v>
      </c>
      <c r="P202" s="22">
        <v>2</v>
      </c>
      <c r="Q202" s="22">
        <v>0.50600000000000001</v>
      </c>
      <c r="R202" s="22">
        <v>0.53500000000000003</v>
      </c>
      <c r="S202" s="22">
        <v>0.5</v>
      </c>
      <c r="T202" s="22">
        <v>0.6</v>
      </c>
      <c r="U202" s="22">
        <v>0.79200000000000004</v>
      </c>
      <c r="V202" s="22">
        <v>0.8</v>
      </c>
      <c r="W202" s="22">
        <v>2</v>
      </c>
      <c r="X202" s="22">
        <v>2.8</v>
      </c>
      <c r="Y202" s="22">
        <v>1.1000000000000001</v>
      </c>
      <c r="Z202" s="22">
        <v>0.9</v>
      </c>
      <c r="AA202" s="22">
        <v>0.5</v>
      </c>
      <c r="AB202" s="22">
        <v>0.6</v>
      </c>
      <c r="AC202" s="22">
        <v>2.1</v>
      </c>
      <c r="AD202" s="22">
        <v>5.7</v>
      </c>
    </row>
    <row r="203" spans="1:30" ht="15.75" customHeight="1" x14ac:dyDescent="0.2">
      <c r="A203" s="21">
        <v>202</v>
      </c>
      <c r="B203" s="22" t="s">
        <v>322</v>
      </c>
      <c r="C203" s="22" t="s">
        <v>92</v>
      </c>
      <c r="D203" s="22">
        <v>24</v>
      </c>
      <c r="E203" s="22" t="s">
        <v>178</v>
      </c>
      <c r="F203" s="22">
        <v>10</v>
      </c>
      <c r="G203" s="22">
        <v>0</v>
      </c>
      <c r="H203" s="22">
        <v>4.3</v>
      </c>
      <c r="I203" s="22">
        <v>0.7</v>
      </c>
      <c r="J203" s="22">
        <v>1.5</v>
      </c>
      <c r="K203" s="22">
        <v>0.46700000000000003</v>
      </c>
      <c r="L203" s="22">
        <v>0.5</v>
      </c>
      <c r="M203" s="22">
        <v>0.8</v>
      </c>
      <c r="N203" s="22">
        <v>0.625</v>
      </c>
      <c r="O203" s="22">
        <v>0.2</v>
      </c>
      <c r="P203" s="22">
        <v>0.7</v>
      </c>
      <c r="Q203" s="22">
        <v>0.28599999999999998</v>
      </c>
      <c r="R203" s="22">
        <v>0.63300000000000001</v>
      </c>
      <c r="S203" s="22">
        <v>0.2</v>
      </c>
      <c r="T203" s="22">
        <v>0.2</v>
      </c>
      <c r="U203" s="22">
        <v>1</v>
      </c>
      <c r="V203" s="22">
        <v>0.2</v>
      </c>
      <c r="W203" s="22">
        <v>0.7</v>
      </c>
      <c r="X203" s="22">
        <v>0.9</v>
      </c>
      <c r="Y203" s="22">
        <v>0.4</v>
      </c>
      <c r="Z203" s="22">
        <v>0.1</v>
      </c>
      <c r="AA203" s="22">
        <v>0.1</v>
      </c>
      <c r="AB203" s="22">
        <v>0.2</v>
      </c>
      <c r="AC203" s="22">
        <v>0.8</v>
      </c>
      <c r="AD203" s="22">
        <v>2.1</v>
      </c>
    </row>
    <row r="204" spans="1:30" ht="15.75" customHeight="1" x14ac:dyDescent="0.2">
      <c r="A204" s="21">
        <v>203</v>
      </c>
      <c r="B204" s="22" t="s">
        <v>323</v>
      </c>
      <c r="C204" s="22" t="s">
        <v>92</v>
      </c>
      <c r="D204" s="22">
        <v>25</v>
      </c>
      <c r="E204" s="22" t="s">
        <v>205</v>
      </c>
      <c r="F204" s="22">
        <v>7</v>
      </c>
      <c r="G204" s="22">
        <v>0</v>
      </c>
      <c r="H204" s="22">
        <v>5.9</v>
      </c>
      <c r="I204" s="22">
        <v>0.7</v>
      </c>
      <c r="J204" s="22">
        <v>2.1</v>
      </c>
      <c r="K204" s="22">
        <v>0.33300000000000002</v>
      </c>
      <c r="L204" s="22">
        <v>0.4</v>
      </c>
      <c r="M204" s="22">
        <v>1.7</v>
      </c>
      <c r="N204" s="22">
        <v>0.25</v>
      </c>
      <c r="O204" s="22">
        <v>0.3</v>
      </c>
      <c r="P204" s="22">
        <v>0.4</v>
      </c>
      <c r="Q204" s="22">
        <v>0.66700000000000004</v>
      </c>
      <c r="R204" s="22">
        <v>0.433</v>
      </c>
      <c r="S204" s="22">
        <v>0.1</v>
      </c>
      <c r="T204" s="22">
        <v>0.3</v>
      </c>
      <c r="U204" s="22">
        <v>0.5</v>
      </c>
      <c r="V204" s="22">
        <v>0</v>
      </c>
      <c r="W204" s="22">
        <v>0</v>
      </c>
      <c r="X204" s="22">
        <v>0</v>
      </c>
      <c r="Y204" s="22">
        <v>0.7</v>
      </c>
      <c r="Z204" s="22">
        <v>0.1</v>
      </c>
      <c r="AA204" s="22">
        <v>0.1</v>
      </c>
      <c r="AB204" s="22">
        <v>0.1</v>
      </c>
      <c r="AC204" s="22">
        <v>0.6</v>
      </c>
      <c r="AD204" s="22">
        <v>2</v>
      </c>
    </row>
    <row r="205" spans="1:30" ht="15.75" customHeight="1" x14ac:dyDescent="0.2">
      <c r="A205" s="21">
        <v>204</v>
      </c>
      <c r="B205" s="22" t="s">
        <v>324</v>
      </c>
      <c r="C205" s="22" t="s">
        <v>103</v>
      </c>
      <c r="D205" s="22">
        <v>27</v>
      </c>
      <c r="E205" s="22" t="s">
        <v>178</v>
      </c>
      <c r="F205" s="22">
        <v>49</v>
      </c>
      <c r="G205" s="22">
        <v>1</v>
      </c>
      <c r="H205" s="22">
        <v>17.5</v>
      </c>
      <c r="I205" s="22">
        <v>2.4</v>
      </c>
      <c r="J205" s="22">
        <v>5.4</v>
      </c>
      <c r="K205" s="22">
        <v>0.45600000000000002</v>
      </c>
      <c r="L205" s="22">
        <v>1.2</v>
      </c>
      <c r="M205" s="22">
        <v>3</v>
      </c>
      <c r="N205" s="22">
        <v>0.4</v>
      </c>
      <c r="O205" s="22">
        <v>1.3</v>
      </c>
      <c r="P205" s="22">
        <v>2.4</v>
      </c>
      <c r="Q205" s="22">
        <v>0.52500000000000002</v>
      </c>
      <c r="R205" s="22">
        <v>0.56699999999999995</v>
      </c>
      <c r="S205" s="22">
        <v>0.7</v>
      </c>
      <c r="T205" s="22">
        <v>0.8</v>
      </c>
      <c r="U205" s="22">
        <v>0.92100000000000004</v>
      </c>
      <c r="V205" s="22">
        <v>0.2</v>
      </c>
      <c r="W205" s="22">
        <v>1.6</v>
      </c>
      <c r="X205" s="22">
        <v>1.8</v>
      </c>
      <c r="Y205" s="22">
        <v>1.9</v>
      </c>
      <c r="Z205" s="22">
        <v>0.6</v>
      </c>
      <c r="AA205" s="22">
        <v>0.1</v>
      </c>
      <c r="AB205" s="22">
        <v>0.8</v>
      </c>
      <c r="AC205" s="22">
        <v>1.6</v>
      </c>
      <c r="AD205" s="22">
        <v>6.8</v>
      </c>
    </row>
    <row r="206" spans="1:30" ht="15.75" customHeight="1" x14ac:dyDescent="0.2">
      <c r="A206" s="21">
        <v>205</v>
      </c>
      <c r="B206" s="22" t="s">
        <v>325</v>
      </c>
      <c r="C206" s="22" t="s">
        <v>103</v>
      </c>
      <c r="D206" s="22">
        <v>33</v>
      </c>
      <c r="E206" s="22" t="s">
        <v>131</v>
      </c>
      <c r="F206" s="22">
        <v>48</v>
      </c>
      <c r="G206" s="22">
        <v>48</v>
      </c>
      <c r="H206" s="22">
        <v>33.5</v>
      </c>
      <c r="I206" s="22">
        <v>5</v>
      </c>
      <c r="J206" s="22">
        <v>10.7</v>
      </c>
      <c r="K206" s="22">
        <v>0.47199999999999998</v>
      </c>
      <c r="L206" s="22">
        <v>2.1</v>
      </c>
      <c r="M206" s="22">
        <v>4.8</v>
      </c>
      <c r="N206" s="22">
        <v>0.439</v>
      </c>
      <c r="O206" s="22">
        <v>3</v>
      </c>
      <c r="P206" s="22">
        <v>5.9</v>
      </c>
      <c r="Q206" s="22">
        <v>0.498</v>
      </c>
      <c r="R206" s="22">
        <v>0.56899999999999995</v>
      </c>
      <c r="S206" s="22">
        <v>1.1000000000000001</v>
      </c>
      <c r="T206" s="22">
        <v>1.4</v>
      </c>
      <c r="U206" s="22">
        <v>0.83299999999999996</v>
      </c>
      <c r="V206" s="22">
        <v>1.4</v>
      </c>
      <c r="W206" s="22">
        <v>4.5</v>
      </c>
      <c r="X206" s="22">
        <v>5.9</v>
      </c>
      <c r="Y206" s="22">
        <v>4.5999999999999996</v>
      </c>
      <c r="Z206" s="22">
        <v>0.8</v>
      </c>
      <c r="AA206" s="22">
        <v>0.7</v>
      </c>
      <c r="AB206" s="22">
        <v>1.9</v>
      </c>
      <c r="AC206" s="22">
        <v>1.6</v>
      </c>
      <c r="AD206" s="22">
        <v>13.3</v>
      </c>
    </row>
    <row r="207" spans="1:30" ht="15.75" customHeight="1" x14ac:dyDescent="0.2">
      <c r="A207" s="21">
        <v>206</v>
      </c>
      <c r="B207" s="22" t="s">
        <v>326</v>
      </c>
      <c r="C207" s="22" t="s">
        <v>92</v>
      </c>
      <c r="D207" s="22">
        <v>34</v>
      </c>
      <c r="E207" s="22" t="s">
        <v>170</v>
      </c>
      <c r="F207" s="22">
        <v>30</v>
      </c>
      <c r="G207" s="22">
        <v>8</v>
      </c>
      <c r="H207" s="22">
        <v>14</v>
      </c>
      <c r="I207" s="22">
        <v>1.4</v>
      </c>
      <c r="J207" s="22">
        <v>2.9</v>
      </c>
      <c r="K207" s="22">
        <v>0.47099999999999997</v>
      </c>
      <c r="L207" s="22">
        <v>0.8</v>
      </c>
      <c r="M207" s="22">
        <v>2</v>
      </c>
      <c r="N207" s="22">
        <v>0.41</v>
      </c>
      <c r="O207" s="22">
        <v>0.5</v>
      </c>
      <c r="P207" s="22">
        <v>0.9</v>
      </c>
      <c r="Q207" s="22">
        <v>0.61499999999999999</v>
      </c>
      <c r="R207" s="22">
        <v>0.61499999999999999</v>
      </c>
      <c r="S207" s="22">
        <v>0</v>
      </c>
      <c r="T207" s="22">
        <v>0.1</v>
      </c>
      <c r="U207" s="22">
        <v>0.5</v>
      </c>
      <c r="V207" s="22">
        <v>0.2</v>
      </c>
      <c r="W207" s="22">
        <v>1</v>
      </c>
      <c r="X207" s="22">
        <v>1.2</v>
      </c>
      <c r="Y207" s="22">
        <v>1</v>
      </c>
      <c r="Z207" s="22">
        <v>0.6</v>
      </c>
      <c r="AA207" s="22">
        <v>0.1</v>
      </c>
      <c r="AB207" s="22">
        <v>0.2</v>
      </c>
      <c r="AC207" s="22">
        <v>1.3</v>
      </c>
      <c r="AD207" s="22">
        <v>3.6</v>
      </c>
    </row>
    <row r="208" spans="1:30" ht="15.75" customHeight="1" x14ac:dyDescent="0.2">
      <c r="A208" s="21">
        <v>207</v>
      </c>
      <c r="B208" s="22" t="s">
        <v>327</v>
      </c>
      <c r="C208" s="22" t="s">
        <v>29</v>
      </c>
      <c r="D208" s="22">
        <v>30</v>
      </c>
      <c r="E208" s="22" t="s">
        <v>183</v>
      </c>
      <c r="F208" s="22">
        <v>23</v>
      </c>
      <c r="G208" s="22">
        <v>2</v>
      </c>
      <c r="H208" s="22">
        <v>10.3</v>
      </c>
      <c r="I208" s="22">
        <v>1.4</v>
      </c>
      <c r="J208" s="22">
        <v>2.6</v>
      </c>
      <c r="K208" s="22">
        <v>0.55900000000000005</v>
      </c>
      <c r="L208" s="22">
        <v>0</v>
      </c>
      <c r="M208" s="22">
        <v>0</v>
      </c>
      <c r="N208" s="20"/>
      <c r="O208" s="22">
        <v>1.4</v>
      </c>
      <c r="P208" s="22">
        <v>2.6</v>
      </c>
      <c r="Q208" s="22">
        <v>0.55900000000000005</v>
      </c>
      <c r="R208" s="22">
        <v>0.55900000000000005</v>
      </c>
      <c r="S208" s="22">
        <v>0.5</v>
      </c>
      <c r="T208" s="22">
        <v>0.9</v>
      </c>
      <c r="U208" s="22">
        <v>0.57099999999999995</v>
      </c>
      <c r="V208" s="22">
        <v>1.4</v>
      </c>
      <c r="W208" s="22">
        <v>2</v>
      </c>
      <c r="X208" s="22">
        <v>3.4</v>
      </c>
      <c r="Y208" s="22">
        <v>0.7</v>
      </c>
      <c r="Z208" s="22">
        <v>0.1</v>
      </c>
      <c r="AA208" s="22">
        <v>0.4</v>
      </c>
      <c r="AB208" s="22">
        <v>0.5</v>
      </c>
      <c r="AC208" s="22">
        <v>1.4</v>
      </c>
      <c r="AD208" s="22">
        <v>3.4</v>
      </c>
    </row>
    <row r="209" spans="1:30" ht="15.75" customHeight="1" x14ac:dyDescent="0.2">
      <c r="A209" s="21">
        <v>208</v>
      </c>
      <c r="B209" s="22" t="s">
        <v>328</v>
      </c>
      <c r="C209" s="22" t="s">
        <v>29</v>
      </c>
      <c r="D209" s="22">
        <v>21</v>
      </c>
      <c r="E209" s="22" t="s">
        <v>147</v>
      </c>
      <c r="F209" s="22">
        <v>53</v>
      </c>
      <c r="G209" s="22">
        <v>53</v>
      </c>
      <c r="H209" s="22">
        <v>30</v>
      </c>
      <c r="I209" s="22">
        <v>6.3</v>
      </c>
      <c r="J209" s="22">
        <v>11.8</v>
      </c>
      <c r="K209" s="22">
        <v>0.53600000000000003</v>
      </c>
      <c r="L209" s="22">
        <v>1.7</v>
      </c>
      <c r="M209" s="22">
        <v>4.3</v>
      </c>
      <c r="N209" s="22">
        <v>0.39400000000000002</v>
      </c>
      <c r="O209" s="22">
        <v>4.7</v>
      </c>
      <c r="P209" s="22">
        <v>7.6</v>
      </c>
      <c r="Q209" s="22">
        <v>0.61599999999999999</v>
      </c>
      <c r="R209" s="22">
        <v>0.60699999999999998</v>
      </c>
      <c r="S209" s="22">
        <v>2.4</v>
      </c>
      <c r="T209" s="22">
        <v>3.2</v>
      </c>
      <c r="U209" s="22">
        <v>0.76800000000000002</v>
      </c>
      <c r="V209" s="22">
        <v>1.5</v>
      </c>
      <c r="W209" s="22">
        <v>6</v>
      </c>
      <c r="X209" s="22">
        <v>7.5</v>
      </c>
      <c r="Y209" s="22">
        <v>2.7</v>
      </c>
      <c r="Z209" s="22">
        <v>0.7</v>
      </c>
      <c r="AA209" s="22">
        <v>2.6</v>
      </c>
      <c r="AB209" s="22">
        <v>1.6</v>
      </c>
      <c r="AC209" s="22">
        <v>2.5</v>
      </c>
      <c r="AD209" s="22">
        <v>16.8</v>
      </c>
    </row>
    <row r="210" spans="1:30" ht="15.75" customHeight="1" x14ac:dyDescent="0.2">
      <c r="A210" s="21">
        <v>209</v>
      </c>
      <c r="B210" s="22" t="s">
        <v>329</v>
      </c>
      <c r="C210" s="22" t="s">
        <v>92</v>
      </c>
      <c r="D210" s="22">
        <v>20</v>
      </c>
      <c r="E210" s="22" t="s">
        <v>205</v>
      </c>
      <c r="F210" s="22">
        <v>16</v>
      </c>
      <c r="G210" s="22">
        <v>0</v>
      </c>
      <c r="H210" s="22">
        <v>5.9</v>
      </c>
      <c r="I210" s="22">
        <v>0.5</v>
      </c>
      <c r="J210" s="22">
        <v>2.2999999999999998</v>
      </c>
      <c r="K210" s="22">
        <v>0.222</v>
      </c>
      <c r="L210" s="22">
        <v>0.1</v>
      </c>
      <c r="M210" s="22">
        <v>0.7</v>
      </c>
      <c r="N210" s="22">
        <v>9.0999999999999998E-2</v>
      </c>
      <c r="O210" s="22">
        <v>0.4</v>
      </c>
      <c r="P210" s="22">
        <v>1.6</v>
      </c>
      <c r="Q210" s="22">
        <v>0.28000000000000003</v>
      </c>
      <c r="R210" s="22">
        <v>0.23599999999999999</v>
      </c>
      <c r="S210" s="22">
        <v>0.6</v>
      </c>
      <c r="T210" s="22">
        <v>1</v>
      </c>
      <c r="U210" s="22">
        <v>0.625</v>
      </c>
      <c r="V210" s="22">
        <v>0.1</v>
      </c>
      <c r="W210" s="22">
        <v>0.6</v>
      </c>
      <c r="X210" s="22">
        <v>0.7</v>
      </c>
      <c r="Y210" s="22">
        <v>0.5</v>
      </c>
      <c r="Z210" s="22">
        <v>0.2</v>
      </c>
      <c r="AA210" s="22">
        <v>0.1</v>
      </c>
      <c r="AB210" s="22">
        <v>0.5</v>
      </c>
      <c r="AC210" s="22">
        <v>0.7</v>
      </c>
      <c r="AD210" s="22">
        <v>1.7</v>
      </c>
    </row>
    <row r="211" spans="1:30" ht="15.75" customHeight="1" x14ac:dyDescent="0.2">
      <c r="A211" s="21">
        <v>210</v>
      </c>
      <c r="B211" s="22" t="s">
        <v>330</v>
      </c>
      <c r="C211" s="22" t="s">
        <v>29</v>
      </c>
      <c r="D211" s="22">
        <v>37</v>
      </c>
      <c r="E211" s="22" t="s">
        <v>131</v>
      </c>
      <c r="F211" s="22">
        <v>44</v>
      </c>
      <c r="G211" s="22">
        <v>21</v>
      </c>
      <c r="H211" s="22">
        <v>27</v>
      </c>
      <c r="I211" s="22">
        <v>2.9</v>
      </c>
      <c r="J211" s="22">
        <v>6.2</v>
      </c>
      <c r="K211" s="22">
        <v>0.47199999999999998</v>
      </c>
      <c r="L211" s="22">
        <v>1.6</v>
      </c>
      <c r="M211" s="22">
        <v>4.0999999999999996</v>
      </c>
      <c r="N211" s="22">
        <v>0.40200000000000002</v>
      </c>
      <c r="O211" s="22">
        <v>1.3</v>
      </c>
      <c r="P211" s="22">
        <v>2.1</v>
      </c>
      <c r="Q211" s="22">
        <v>0.60899999999999999</v>
      </c>
      <c r="R211" s="22">
        <v>0.60499999999999998</v>
      </c>
      <c r="S211" s="22">
        <v>0.3</v>
      </c>
      <c r="T211" s="22">
        <v>0.4</v>
      </c>
      <c r="U211" s="22">
        <v>0.83299999999999996</v>
      </c>
      <c r="V211" s="22">
        <v>1.3</v>
      </c>
      <c r="W211" s="22">
        <v>5.5</v>
      </c>
      <c r="X211" s="22">
        <v>6.7</v>
      </c>
      <c r="Y211" s="22">
        <v>2.8</v>
      </c>
      <c r="Z211" s="22">
        <v>0.5</v>
      </c>
      <c r="AA211" s="22">
        <v>1</v>
      </c>
      <c r="AB211" s="22">
        <v>0.8</v>
      </c>
      <c r="AC211" s="22">
        <v>1.5</v>
      </c>
      <c r="AD211" s="22">
        <v>7.8</v>
      </c>
    </row>
    <row r="212" spans="1:30" ht="15.75" customHeight="1" x14ac:dyDescent="0.2">
      <c r="A212" s="21">
        <v>211</v>
      </c>
      <c r="B212" s="22" t="s">
        <v>331</v>
      </c>
      <c r="C212" s="22" t="s">
        <v>103</v>
      </c>
      <c r="D212" s="22">
        <v>23</v>
      </c>
      <c r="E212" s="22" t="s">
        <v>93</v>
      </c>
      <c r="F212" s="22">
        <v>33</v>
      </c>
      <c r="G212" s="22">
        <v>11</v>
      </c>
      <c r="H212" s="22">
        <v>20.9</v>
      </c>
      <c r="I212" s="22">
        <v>3.9</v>
      </c>
      <c r="J212" s="22">
        <v>9.5</v>
      </c>
      <c r="K212" s="22">
        <v>0.40600000000000003</v>
      </c>
      <c r="L212" s="22">
        <v>1.2</v>
      </c>
      <c r="M212" s="22">
        <v>3.5</v>
      </c>
      <c r="N212" s="22">
        <v>0.32800000000000001</v>
      </c>
      <c r="O212" s="22">
        <v>2.7</v>
      </c>
      <c r="P212" s="22">
        <v>6</v>
      </c>
      <c r="Q212" s="22">
        <v>0.45200000000000001</v>
      </c>
      <c r="R212" s="22">
        <v>0.46700000000000003</v>
      </c>
      <c r="S212" s="22">
        <v>1.7</v>
      </c>
      <c r="T212" s="22">
        <v>2.2000000000000002</v>
      </c>
      <c r="U212" s="22">
        <v>0.77</v>
      </c>
      <c r="V212" s="22">
        <v>0.5</v>
      </c>
      <c r="W212" s="22">
        <v>2.1</v>
      </c>
      <c r="X212" s="22">
        <v>2.5</v>
      </c>
      <c r="Y212" s="22">
        <v>4</v>
      </c>
      <c r="Z212" s="22">
        <v>1</v>
      </c>
      <c r="AA212" s="22">
        <v>0.3</v>
      </c>
      <c r="AB212" s="22">
        <v>1.5</v>
      </c>
      <c r="AC212" s="22">
        <v>1.9</v>
      </c>
      <c r="AD212" s="22">
        <v>10.6</v>
      </c>
    </row>
    <row r="213" spans="1:30" ht="15.75" customHeight="1" x14ac:dyDescent="0.2">
      <c r="A213" s="21">
        <v>212</v>
      </c>
      <c r="B213" s="22" t="s">
        <v>332</v>
      </c>
      <c r="C213" s="22" t="s">
        <v>112</v>
      </c>
      <c r="D213" s="22">
        <v>30</v>
      </c>
      <c r="E213" s="22" t="s">
        <v>127</v>
      </c>
      <c r="F213" s="22">
        <v>34</v>
      </c>
      <c r="G213" s="22">
        <v>4</v>
      </c>
      <c r="H213" s="22">
        <v>15</v>
      </c>
      <c r="I213" s="22">
        <v>1.4</v>
      </c>
      <c r="J213" s="22">
        <v>3.1</v>
      </c>
      <c r="K213" s="22">
        <v>0.44800000000000001</v>
      </c>
      <c r="L213" s="22">
        <v>0.4</v>
      </c>
      <c r="M213" s="22">
        <v>1.5</v>
      </c>
      <c r="N213" s="22">
        <v>0.3</v>
      </c>
      <c r="O213" s="22">
        <v>0.9</v>
      </c>
      <c r="P213" s="22">
        <v>1.6</v>
      </c>
      <c r="Q213" s="22">
        <v>0.58199999999999996</v>
      </c>
      <c r="R213" s="22">
        <v>0.51900000000000002</v>
      </c>
      <c r="S213" s="22">
        <v>1</v>
      </c>
      <c r="T213" s="22">
        <v>1.4</v>
      </c>
      <c r="U213" s="22">
        <v>0.76100000000000001</v>
      </c>
      <c r="V213" s="22">
        <v>0.5</v>
      </c>
      <c r="W213" s="22">
        <v>1.2</v>
      </c>
      <c r="X213" s="22">
        <v>1.7</v>
      </c>
      <c r="Y213" s="22">
        <v>0.8</v>
      </c>
      <c r="Z213" s="22">
        <v>0.4</v>
      </c>
      <c r="AA213" s="22">
        <v>0.1</v>
      </c>
      <c r="AB213" s="22">
        <v>0.6</v>
      </c>
      <c r="AC213" s="22">
        <v>1.3</v>
      </c>
      <c r="AD213" s="22">
        <v>4.2</v>
      </c>
    </row>
    <row r="214" spans="1:30" ht="15.75" customHeight="1" x14ac:dyDescent="0.2">
      <c r="A214" s="21">
        <v>213</v>
      </c>
      <c r="B214" s="22" t="s">
        <v>333</v>
      </c>
      <c r="C214" s="22" t="s">
        <v>112</v>
      </c>
      <c r="D214" s="22">
        <v>21</v>
      </c>
      <c r="E214" s="22" t="s">
        <v>110</v>
      </c>
      <c r="F214" s="22">
        <v>38</v>
      </c>
      <c r="G214" s="22">
        <v>7</v>
      </c>
      <c r="H214" s="22">
        <v>14.9</v>
      </c>
      <c r="I214" s="22">
        <v>1.5</v>
      </c>
      <c r="J214" s="22">
        <v>4</v>
      </c>
      <c r="K214" s="22">
        <v>0.38400000000000001</v>
      </c>
      <c r="L214" s="22">
        <v>1.3</v>
      </c>
      <c r="M214" s="22">
        <v>3.7</v>
      </c>
      <c r="N214" s="22">
        <v>0.36199999999999999</v>
      </c>
      <c r="O214" s="22">
        <v>0.2</v>
      </c>
      <c r="P214" s="22">
        <v>0.3</v>
      </c>
      <c r="Q214" s="22">
        <v>0.7</v>
      </c>
      <c r="R214" s="22">
        <v>0.55300000000000005</v>
      </c>
      <c r="S214" s="22">
        <v>0.4</v>
      </c>
      <c r="T214" s="22">
        <v>0.6</v>
      </c>
      <c r="U214" s="22">
        <v>0.77300000000000002</v>
      </c>
      <c r="V214" s="22">
        <v>0.6</v>
      </c>
      <c r="W214" s="22">
        <v>1.1000000000000001</v>
      </c>
      <c r="X214" s="22">
        <v>1.6</v>
      </c>
      <c r="Y214" s="22">
        <v>0.6</v>
      </c>
      <c r="Z214" s="22">
        <v>0.3</v>
      </c>
      <c r="AA214" s="22">
        <v>0</v>
      </c>
      <c r="AB214" s="22">
        <v>0.3</v>
      </c>
      <c r="AC214" s="22">
        <v>1.2</v>
      </c>
      <c r="AD214" s="22">
        <v>4.8</v>
      </c>
    </row>
    <row r="215" spans="1:30" ht="15.75" customHeight="1" x14ac:dyDescent="0.2">
      <c r="A215" s="21">
        <v>214</v>
      </c>
      <c r="B215" s="22" t="s">
        <v>334</v>
      </c>
      <c r="C215" s="22" t="s">
        <v>112</v>
      </c>
      <c r="D215" s="22">
        <v>20</v>
      </c>
      <c r="E215" s="22" t="s">
        <v>110</v>
      </c>
      <c r="F215" s="22">
        <v>11</v>
      </c>
      <c r="G215" s="22">
        <v>0</v>
      </c>
      <c r="H215" s="22">
        <v>3.8</v>
      </c>
      <c r="I215" s="22">
        <v>0.6</v>
      </c>
      <c r="J215" s="22">
        <v>1.7</v>
      </c>
      <c r="K215" s="22">
        <v>0.36799999999999999</v>
      </c>
      <c r="L215" s="22">
        <v>0.4</v>
      </c>
      <c r="M215" s="22">
        <v>1.3</v>
      </c>
      <c r="N215" s="22">
        <v>0.28599999999999998</v>
      </c>
      <c r="O215" s="22">
        <v>0.3</v>
      </c>
      <c r="P215" s="22">
        <v>0.5</v>
      </c>
      <c r="Q215" s="22">
        <v>0.6</v>
      </c>
      <c r="R215" s="22">
        <v>0.47399999999999998</v>
      </c>
      <c r="S215" s="22">
        <v>0.2</v>
      </c>
      <c r="T215" s="22">
        <v>0.4</v>
      </c>
      <c r="U215" s="22">
        <v>0.5</v>
      </c>
      <c r="V215" s="22">
        <v>0.1</v>
      </c>
      <c r="W215" s="22">
        <v>0.4</v>
      </c>
      <c r="X215" s="22">
        <v>0.5</v>
      </c>
      <c r="Y215" s="22">
        <v>0.3</v>
      </c>
      <c r="Z215" s="22">
        <v>0</v>
      </c>
      <c r="AA215" s="22">
        <v>0.1</v>
      </c>
      <c r="AB215" s="22">
        <v>0.2</v>
      </c>
      <c r="AC215" s="22">
        <v>0.1</v>
      </c>
      <c r="AD215" s="22">
        <v>1.8</v>
      </c>
    </row>
    <row r="216" spans="1:30" ht="15.75" customHeight="1" x14ac:dyDescent="0.2">
      <c r="A216" s="21">
        <v>215</v>
      </c>
      <c r="B216" s="22" t="s">
        <v>335</v>
      </c>
      <c r="C216" s="22" t="s">
        <v>92</v>
      </c>
      <c r="D216" s="22">
        <v>25</v>
      </c>
      <c r="E216" s="22" t="s">
        <v>135</v>
      </c>
      <c r="F216" s="22">
        <v>50</v>
      </c>
      <c r="G216" s="22">
        <v>45</v>
      </c>
      <c r="H216" s="22">
        <v>25</v>
      </c>
      <c r="I216" s="22">
        <v>4.0999999999999996</v>
      </c>
      <c r="J216" s="22">
        <v>9.1</v>
      </c>
      <c r="K216" s="22">
        <v>0.44900000000000001</v>
      </c>
      <c r="L216" s="22">
        <v>2</v>
      </c>
      <c r="M216" s="22">
        <v>5.6</v>
      </c>
      <c r="N216" s="22">
        <v>0.36599999999999999</v>
      </c>
      <c r="O216" s="22">
        <v>2</v>
      </c>
      <c r="P216" s="22">
        <v>3.5</v>
      </c>
      <c r="Q216" s="22">
        <v>0.58299999999999996</v>
      </c>
      <c r="R216" s="22">
        <v>0.56200000000000006</v>
      </c>
      <c r="S216" s="22">
        <v>0.7</v>
      </c>
      <c r="T216" s="22">
        <v>0.9</v>
      </c>
      <c r="U216" s="22">
        <v>0.79100000000000004</v>
      </c>
      <c r="V216" s="22">
        <v>0.6</v>
      </c>
      <c r="W216" s="22">
        <v>3</v>
      </c>
      <c r="X216" s="22">
        <v>3.6</v>
      </c>
      <c r="Y216" s="22">
        <v>2.6</v>
      </c>
      <c r="Z216" s="22">
        <v>0.7</v>
      </c>
      <c r="AA216" s="22">
        <v>0.4</v>
      </c>
      <c r="AB216" s="22">
        <v>0.8</v>
      </c>
      <c r="AC216" s="22">
        <v>2.2000000000000002</v>
      </c>
      <c r="AD216" s="22">
        <v>10.9</v>
      </c>
    </row>
    <row r="217" spans="1:30" ht="15.75" customHeight="1" x14ac:dyDescent="0.2">
      <c r="A217" s="21">
        <v>216</v>
      </c>
      <c r="B217" s="22" t="s">
        <v>336</v>
      </c>
      <c r="C217" s="22" t="s">
        <v>29</v>
      </c>
      <c r="D217" s="22">
        <v>25</v>
      </c>
      <c r="E217" s="22" t="s">
        <v>170</v>
      </c>
      <c r="F217" s="22">
        <v>8</v>
      </c>
      <c r="G217" s="22">
        <v>0</v>
      </c>
      <c r="H217" s="22">
        <v>2.8</v>
      </c>
      <c r="I217" s="22">
        <v>0.5</v>
      </c>
      <c r="J217" s="22">
        <v>0.9</v>
      </c>
      <c r="K217" s="22">
        <v>0.57099999999999995</v>
      </c>
      <c r="L217" s="22">
        <v>0.3</v>
      </c>
      <c r="M217" s="22">
        <v>0.6</v>
      </c>
      <c r="N217" s="22">
        <v>0.4</v>
      </c>
      <c r="O217" s="22">
        <v>0.3</v>
      </c>
      <c r="P217" s="22">
        <v>0.3</v>
      </c>
      <c r="Q217" s="22">
        <v>1</v>
      </c>
      <c r="R217" s="22">
        <v>0.71399999999999997</v>
      </c>
      <c r="S217" s="22">
        <v>0</v>
      </c>
      <c r="T217" s="22">
        <v>0</v>
      </c>
      <c r="U217" s="20"/>
      <c r="V217" s="22">
        <v>0</v>
      </c>
      <c r="W217" s="22">
        <v>0.4</v>
      </c>
      <c r="X217" s="22">
        <v>0.4</v>
      </c>
      <c r="Y217" s="22">
        <v>0.1</v>
      </c>
      <c r="Z217" s="22">
        <v>0.1</v>
      </c>
      <c r="AA217" s="22">
        <v>0</v>
      </c>
      <c r="AB217" s="22">
        <v>0.1</v>
      </c>
      <c r="AC217" s="22">
        <v>0.6</v>
      </c>
      <c r="AD217" s="22">
        <v>1.3</v>
      </c>
    </row>
    <row r="218" spans="1:30" ht="15.75" customHeight="1" x14ac:dyDescent="0.2">
      <c r="A218" s="21">
        <v>217</v>
      </c>
      <c r="B218" s="22" t="s">
        <v>337</v>
      </c>
      <c r="C218" s="22" t="s">
        <v>112</v>
      </c>
      <c r="D218" s="22">
        <v>26</v>
      </c>
      <c r="E218" s="22" t="s">
        <v>150</v>
      </c>
      <c r="F218" s="22">
        <v>29</v>
      </c>
      <c r="G218" s="22">
        <v>24</v>
      </c>
      <c r="H218" s="22">
        <v>28.4</v>
      </c>
      <c r="I218" s="22">
        <v>4.9000000000000004</v>
      </c>
      <c r="J218" s="22">
        <v>10.4</v>
      </c>
      <c r="K218" s="22">
        <v>0.47</v>
      </c>
      <c r="L218" s="22">
        <v>1.9</v>
      </c>
      <c r="M218" s="22">
        <v>4.5999999999999996</v>
      </c>
      <c r="N218" s="22">
        <v>0.41</v>
      </c>
      <c r="O218" s="22">
        <v>3</v>
      </c>
      <c r="P218" s="22">
        <v>5.8</v>
      </c>
      <c r="Q218" s="22">
        <v>0.51800000000000002</v>
      </c>
      <c r="R218" s="22">
        <v>0.56100000000000005</v>
      </c>
      <c r="S218" s="22">
        <v>2.7</v>
      </c>
      <c r="T218" s="22">
        <v>3.1</v>
      </c>
      <c r="U218" s="22">
        <v>0.878</v>
      </c>
      <c r="V218" s="22">
        <v>0.6</v>
      </c>
      <c r="W218" s="22">
        <v>3.2</v>
      </c>
      <c r="X218" s="22">
        <v>3.8</v>
      </c>
      <c r="Y218" s="22">
        <v>1.4</v>
      </c>
      <c r="Z218" s="22">
        <v>0.8</v>
      </c>
      <c r="AA218" s="22">
        <v>0.3</v>
      </c>
      <c r="AB218" s="22">
        <v>1.5</v>
      </c>
      <c r="AC218" s="22">
        <v>2.8</v>
      </c>
      <c r="AD218" s="22">
        <v>14.4</v>
      </c>
    </row>
    <row r="219" spans="1:30" ht="15.75" customHeight="1" x14ac:dyDescent="0.2">
      <c r="A219" s="21">
        <v>218</v>
      </c>
      <c r="B219" s="22" t="s">
        <v>338</v>
      </c>
      <c r="C219" s="22" t="s">
        <v>84</v>
      </c>
      <c r="D219" s="22">
        <v>23</v>
      </c>
      <c r="E219" s="22" t="s">
        <v>95</v>
      </c>
      <c r="F219" s="22">
        <v>3</v>
      </c>
      <c r="G219" s="22">
        <v>0</v>
      </c>
      <c r="H219" s="22">
        <v>18.7</v>
      </c>
      <c r="I219" s="22">
        <v>2</v>
      </c>
      <c r="J219" s="22">
        <v>6</v>
      </c>
      <c r="K219" s="22">
        <v>0.33300000000000002</v>
      </c>
      <c r="L219" s="22">
        <v>0.7</v>
      </c>
      <c r="M219" s="22">
        <v>3.3</v>
      </c>
      <c r="N219" s="22">
        <v>0.2</v>
      </c>
      <c r="O219" s="22">
        <v>1.3</v>
      </c>
      <c r="P219" s="22">
        <v>2.7</v>
      </c>
      <c r="Q219" s="22">
        <v>0.5</v>
      </c>
      <c r="R219" s="22">
        <v>0.38900000000000001</v>
      </c>
      <c r="S219" s="22">
        <v>1</v>
      </c>
      <c r="T219" s="22">
        <v>1</v>
      </c>
      <c r="U219" s="22">
        <v>1</v>
      </c>
      <c r="V219" s="22">
        <v>1.3</v>
      </c>
      <c r="W219" s="22">
        <v>0.7</v>
      </c>
      <c r="X219" s="22">
        <v>2</v>
      </c>
      <c r="Y219" s="22">
        <v>1</v>
      </c>
      <c r="Z219" s="22">
        <v>0</v>
      </c>
      <c r="AA219" s="22">
        <v>0.3</v>
      </c>
      <c r="AB219" s="22">
        <v>0</v>
      </c>
      <c r="AC219" s="22">
        <v>0.7</v>
      </c>
      <c r="AD219" s="22">
        <v>5.7</v>
      </c>
    </row>
    <row r="220" spans="1:30" ht="15.75" customHeight="1" x14ac:dyDescent="0.2">
      <c r="A220" s="21">
        <v>219</v>
      </c>
      <c r="B220" s="22" t="s">
        <v>339</v>
      </c>
      <c r="C220" s="22" t="s">
        <v>103</v>
      </c>
      <c r="D220" s="22">
        <v>23</v>
      </c>
      <c r="E220" s="22" t="s">
        <v>164</v>
      </c>
      <c r="F220" s="22">
        <v>19</v>
      </c>
      <c r="G220" s="22">
        <v>2</v>
      </c>
      <c r="H220" s="22">
        <v>13.2</v>
      </c>
      <c r="I220" s="22">
        <v>2.2999999999999998</v>
      </c>
      <c r="J220" s="22">
        <v>6.3</v>
      </c>
      <c r="K220" s="22">
        <v>0.36699999999999999</v>
      </c>
      <c r="L220" s="22">
        <v>1.1000000000000001</v>
      </c>
      <c r="M220" s="22">
        <v>3.4</v>
      </c>
      <c r="N220" s="22">
        <v>0.313</v>
      </c>
      <c r="O220" s="22">
        <v>1.3</v>
      </c>
      <c r="P220" s="22">
        <v>2.9</v>
      </c>
      <c r="Q220" s="22">
        <v>0.42899999999999999</v>
      </c>
      <c r="R220" s="22">
        <v>0.45</v>
      </c>
      <c r="S220" s="22">
        <v>0.5</v>
      </c>
      <c r="T220" s="22">
        <v>0.6</v>
      </c>
      <c r="U220" s="22">
        <v>0.83299999999999996</v>
      </c>
      <c r="V220" s="22">
        <v>0.2</v>
      </c>
      <c r="W220" s="22">
        <v>0.7</v>
      </c>
      <c r="X220" s="22">
        <v>0.9</v>
      </c>
      <c r="Y220" s="22">
        <v>1.7</v>
      </c>
      <c r="Z220" s="22">
        <v>0.5</v>
      </c>
      <c r="AA220" s="22">
        <v>0.1</v>
      </c>
      <c r="AB220" s="22">
        <v>1.2</v>
      </c>
      <c r="AC220" s="22">
        <v>1.4</v>
      </c>
      <c r="AD220" s="22">
        <v>6.2</v>
      </c>
    </row>
    <row r="221" spans="1:30" ht="15.75" customHeight="1" x14ac:dyDescent="0.2">
      <c r="A221" s="21">
        <v>220</v>
      </c>
      <c r="B221" s="22" t="s">
        <v>340</v>
      </c>
      <c r="C221" s="22" t="s">
        <v>112</v>
      </c>
      <c r="D221" s="22">
        <v>36</v>
      </c>
      <c r="E221" s="22" t="s">
        <v>110</v>
      </c>
      <c r="F221" s="22">
        <v>39</v>
      </c>
      <c r="G221" s="22">
        <v>0</v>
      </c>
      <c r="H221" s="22">
        <v>17.5</v>
      </c>
      <c r="I221" s="22">
        <v>1.6</v>
      </c>
      <c r="J221" s="22">
        <v>4</v>
      </c>
      <c r="K221" s="22">
        <v>0.41</v>
      </c>
      <c r="L221" s="22">
        <v>1.1000000000000001</v>
      </c>
      <c r="M221" s="22">
        <v>2.7</v>
      </c>
      <c r="N221" s="22">
        <v>0.40200000000000002</v>
      </c>
      <c r="O221" s="22">
        <v>0.5</v>
      </c>
      <c r="P221" s="22">
        <v>1.3</v>
      </c>
      <c r="Q221" s="22">
        <v>0.42899999999999999</v>
      </c>
      <c r="R221" s="22">
        <v>0.54800000000000004</v>
      </c>
      <c r="S221" s="22">
        <v>0.4</v>
      </c>
      <c r="T221" s="22">
        <v>0.5</v>
      </c>
      <c r="U221" s="22">
        <v>0.85</v>
      </c>
      <c r="V221" s="22">
        <v>0.4</v>
      </c>
      <c r="W221" s="22">
        <v>2</v>
      </c>
      <c r="X221" s="22">
        <v>2.4</v>
      </c>
      <c r="Y221" s="22">
        <v>3</v>
      </c>
      <c r="Z221" s="22">
        <v>0.6</v>
      </c>
      <c r="AA221" s="22">
        <v>0.1</v>
      </c>
      <c r="AB221" s="22">
        <v>0.9</v>
      </c>
      <c r="AC221" s="22">
        <v>1.5</v>
      </c>
      <c r="AD221" s="22">
        <v>4.8</v>
      </c>
    </row>
    <row r="222" spans="1:30" ht="15.75" customHeight="1" x14ac:dyDescent="0.2">
      <c r="A222" s="21">
        <v>221</v>
      </c>
      <c r="B222" s="22" t="s">
        <v>341</v>
      </c>
      <c r="C222" s="22" t="s">
        <v>112</v>
      </c>
      <c r="D222" s="22">
        <v>26</v>
      </c>
      <c r="E222" s="22" t="s">
        <v>104</v>
      </c>
      <c r="F222" s="22">
        <v>49</v>
      </c>
      <c r="G222" s="22">
        <v>49</v>
      </c>
      <c r="H222" s="22">
        <v>33.299999999999997</v>
      </c>
      <c r="I222" s="22">
        <v>8.1</v>
      </c>
      <c r="J222" s="22">
        <v>16.5</v>
      </c>
      <c r="K222" s="22">
        <v>0.49099999999999999</v>
      </c>
      <c r="L222" s="22">
        <v>1.4</v>
      </c>
      <c r="M222" s="22">
        <v>3.9</v>
      </c>
      <c r="N222" s="22">
        <v>0.35799999999999998</v>
      </c>
      <c r="O222" s="22">
        <v>6.7</v>
      </c>
      <c r="P222" s="22">
        <v>12.6</v>
      </c>
      <c r="Q222" s="22">
        <v>0.53200000000000003</v>
      </c>
      <c r="R222" s="22">
        <v>0.53300000000000003</v>
      </c>
      <c r="S222" s="22">
        <v>4</v>
      </c>
      <c r="T222" s="22">
        <v>5</v>
      </c>
      <c r="U222" s="22">
        <v>0.80100000000000005</v>
      </c>
      <c r="V222" s="22">
        <v>0.7</v>
      </c>
      <c r="W222" s="22">
        <v>4.3</v>
      </c>
      <c r="X222" s="22">
        <v>5.0999999999999996</v>
      </c>
      <c r="Y222" s="22">
        <v>5.8</v>
      </c>
      <c r="Z222" s="22">
        <v>0.8</v>
      </c>
      <c r="AA222" s="22">
        <v>0.6</v>
      </c>
      <c r="AB222" s="22">
        <v>2.5</v>
      </c>
      <c r="AC222" s="22">
        <v>2.2000000000000002</v>
      </c>
      <c r="AD222" s="22">
        <v>21.6</v>
      </c>
    </row>
    <row r="223" spans="1:30" ht="15.75" customHeight="1" x14ac:dyDescent="0.2">
      <c r="A223" s="21">
        <v>222</v>
      </c>
      <c r="B223" s="22" t="s">
        <v>342</v>
      </c>
      <c r="C223" s="22" t="s">
        <v>92</v>
      </c>
      <c r="D223" s="22">
        <v>31</v>
      </c>
      <c r="E223" s="22" t="s">
        <v>183</v>
      </c>
      <c r="F223" s="22">
        <v>31</v>
      </c>
      <c r="G223" s="22">
        <v>31</v>
      </c>
      <c r="H223" s="22">
        <v>33.6</v>
      </c>
      <c r="I223" s="22">
        <v>9.5</v>
      </c>
      <c r="J223" s="22">
        <v>19.600000000000001</v>
      </c>
      <c r="K223" s="22">
        <v>0.48299999999999998</v>
      </c>
      <c r="L223" s="22">
        <v>2.9</v>
      </c>
      <c r="M223" s="22">
        <v>7</v>
      </c>
      <c r="N223" s="22">
        <v>0.41699999999999998</v>
      </c>
      <c r="O223" s="22">
        <v>6.5</v>
      </c>
      <c r="P223" s="22">
        <v>12.6</v>
      </c>
      <c r="Q223" s="22">
        <v>0.51900000000000002</v>
      </c>
      <c r="R223" s="22">
        <v>0.55700000000000005</v>
      </c>
      <c r="S223" s="22">
        <v>3.4</v>
      </c>
      <c r="T223" s="22">
        <v>3.8</v>
      </c>
      <c r="U223" s="22">
        <v>0.88900000000000001</v>
      </c>
      <c r="V223" s="22">
        <v>0.7</v>
      </c>
      <c r="W223" s="22">
        <v>4.3</v>
      </c>
      <c r="X223" s="22">
        <v>5</v>
      </c>
      <c r="Y223" s="22">
        <v>5.5</v>
      </c>
      <c r="Z223" s="22">
        <v>1.3</v>
      </c>
      <c r="AA223" s="22">
        <v>0.4</v>
      </c>
      <c r="AB223" s="22">
        <v>1.6</v>
      </c>
      <c r="AC223" s="22">
        <v>1.9</v>
      </c>
      <c r="AD223" s="22">
        <v>25.2</v>
      </c>
    </row>
    <row r="224" spans="1:30" ht="15.75" customHeight="1" x14ac:dyDescent="0.2">
      <c r="A224" s="21">
        <v>223</v>
      </c>
      <c r="B224" s="22" t="s">
        <v>343</v>
      </c>
      <c r="C224" s="22" t="s">
        <v>84</v>
      </c>
      <c r="D224" s="22">
        <v>26</v>
      </c>
      <c r="E224" s="22" t="s">
        <v>110</v>
      </c>
      <c r="F224" s="22">
        <v>35</v>
      </c>
      <c r="G224" s="22">
        <v>1</v>
      </c>
      <c r="H224" s="22">
        <v>14.8</v>
      </c>
      <c r="I224" s="22">
        <v>2.2000000000000002</v>
      </c>
      <c r="J224" s="22">
        <v>4.7</v>
      </c>
      <c r="K224" s="22">
        <v>0.47599999999999998</v>
      </c>
      <c r="L224" s="22">
        <v>0.5</v>
      </c>
      <c r="M224" s="22">
        <v>1.7</v>
      </c>
      <c r="N224" s="22">
        <v>0.29499999999999998</v>
      </c>
      <c r="O224" s="22">
        <v>1.7</v>
      </c>
      <c r="P224" s="22">
        <v>2.9</v>
      </c>
      <c r="Q224" s="22">
        <v>0.58299999999999996</v>
      </c>
      <c r="R224" s="22">
        <v>0.53</v>
      </c>
      <c r="S224" s="22">
        <v>1.2</v>
      </c>
      <c r="T224" s="22">
        <v>1.6</v>
      </c>
      <c r="U224" s="22">
        <v>0.75</v>
      </c>
      <c r="V224" s="22">
        <v>1.2</v>
      </c>
      <c r="W224" s="22">
        <v>3.1</v>
      </c>
      <c r="X224" s="22">
        <v>4.3</v>
      </c>
      <c r="Y224" s="22">
        <v>0.4</v>
      </c>
      <c r="Z224" s="22">
        <v>0.7</v>
      </c>
      <c r="AA224" s="22">
        <v>1.2</v>
      </c>
      <c r="AB224" s="22">
        <v>0.5</v>
      </c>
      <c r="AC224" s="22">
        <v>1.2</v>
      </c>
      <c r="AD224" s="22">
        <v>6.2</v>
      </c>
    </row>
    <row r="225" spans="1:30" ht="15.75" customHeight="1" x14ac:dyDescent="0.2">
      <c r="A225" s="21">
        <v>224</v>
      </c>
      <c r="B225" s="22" t="s">
        <v>344</v>
      </c>
      <c r="C225" s="22" t="s">
        <v>92</v>
      </c>
      <c r="D225" s="22">
        <v>21</v>
      </c>
      <c r="E225" s="22" t="s">
        <v>159</v>
      </c>
      <c r="F225" s="22">
        <v>48</v>
      </c>
      <c r="G225" s="22">
        <v>32</v>
      </c>
      <c r="H225" s="22">
        <v>27.9</v>
      </c>
      <c r="I225" s="22">
        <v>5.5</v>
      </c>
      <c r="J225" s="22">
        <v>11.9</v>
      </c>
      <c r="K225" s="22">
        <v>0.46200000000000002</v>
      </c>
      <c r="L225" s="22">
        <v>1.6</v>
      </c>
      <c r="M225" s="22">
        <v>4.3</v>
      </c>
      <c r="N225" s="22">
        <v>0.374</v>
      </c>
      <c r="O225" s="22">
        <v>3.9</v>
      </c>
      <c r="P225" s="22">
        <v>7.6</v>
      </c>
      <c r="Q225" s="22">
        <v>0.51200000000000001</v>
      </c>
      <c r="R225" s="22">
        <v>0.53</v>
      </c>
      <c r="S225" s="22">
        <v>2.9</v>
      </c>
      <c r="T225" s="22">
        <v>4</v>
      </c>
      <c r="U225" s="22">
        <v>0.72</v>
      </c>
      <c r="V225" s="22">
        <v>1.4</v>
      </c>
      <c r="W225" s="22">
        <v>2.5</v>
      </c>
      <c r="X225" s="22">
        <v>3.9</v>
      </c>
      <c r="Y225" s="22">
        <v>3.7</v>
      </c>
      <c r="Z225" s="22">
        <v>0.7</v>
      </c>
      <c r="AA225" s="22">
        <v>0.6</v>
      </c>
      <c r="AB225" s="22">
        <v>2.5</v>
      </c>
      <c r="AC225" s="22">
        <v>2.8</v>
      </c>
      <c r="AD225" s="22">
        <v>15.5</v>
      </c>
    </row>
    <row r="226" spans="1:30" ht="15.75" customHeight="1" x14ac:dyDescent="0.2">
      <c r="A226" s="21">
        <v>225</v>
      </c>
      <c r="B226" s="22" t="s">
        <v>345</v>
      </c>
      <c r="C226" s="22" t="s">
        <v>92</v>
      </c>
      <c r="D226" s="22">
        <v>22</v>
      </c>
      <c r="E226" s="22" t="s">
        <v>107</v>
      </c>
      <c r="F226" s="22">
        <v>42</v>
      </c>
      <c r="G226" s="22">
        <v>8</v>
      </c>
      <c r="H226" s="22">
        <v>11.5</v>
      </c>
      <c r="I226" s="22">
        <v>1</v>
      </c>
      <c r="J226" s="22">
        <v>2</v>
      </c>
      <c r="K226" s="22">
        <v>0.53</v>
      </c>
      <c r="L226" s="22">
        <v>0.3</v>
      </c>
      <c r="M226" s="22">
        <v>0.9</v>
      </c>
      <c r="N226" s="22">
        <v>0.36799999999999999</v>
      </c>
      <c r="O226" s="22">
        <v>0.7</v>
      </c>
      <c r="P226" s="22">
        <v>1.1000000000000001</v>
      </c>
      <c r="Q226" s="22">
        <v>0.66700000000000004</v>
      </c>
      <c r="R226" s="22">
        <v>0.61399999999999999</v>
      </c>
      <c r="S226" s="22">
        <v>0.2</v>
      </c>
      <c r="T226" s="22">
        <v>0.3</v>
      </c>
      <c r="U226" s="22">
        <v>0.72699999999999998</v>
      </c>
      <c r="V226" s="22">
        <v>0.9</v>
      </c>
      <c r="W226" s="22">
        <v>1.3</v>
      </c>
      <c r="X226" s="22">
        <v>2.1</v>
      </c>
      <c r="Y226" s="22">
        <v>1</v>
      </c>
      <c r="Z226" s="22">
        <v>0.3</v>
      </c>
      <c r="AA226" s="22">
        <v>0.1</v>
      </c>
      <c r="AB226" s="22">
        <v>0.5</v>
      </c>
      <c r="AC226" s="22">
        <v>1.9</v>
      </c>
      <c r="AD226" s="22">
        <v>2.6</v>
      </c>
    </row>
    <row r="227" spans="1:30" ht="15.75" customHeight="1" x14ac:dyDescent="0.2">
      <c r="A227" s="21">
        <v>226</v>
      </c>
      <c r="B227" s="22" t="s">
        <v>679</v>
      </c>
      <c r="C227" s="22" t="s">
        <v>84</v>
      </c>
      <c r="D227" s="22">
        <v>19</v>
      </c>
      <c r="E227" s="22" t="s">
        <v>95</v>
      </c>
      <c r="F227" s="22">
        <v>21</v>
      </c>
      <c r="G227" s="22">
        <v>1</v>
      </c>
      <c r="H227" s="22">
        <v>18.7</v>
      </c>
      <c r="I227" s="22">
        <v>3.5</v>
      </c>
      <c r="J227" s="22">
        <v>8</v>
      </c>
      <c r="K227" s="22">
        <v>0.435</v>
      </c>
      <c r="L227" s="22">
        <v>1.6</v>
      </c>
      <c r="M227" s="22">
        <v>4.0999999999999996</v>
      </c>
      <c r="N227" s="22">
        <v>0.379</v>
      </c>
      <c r="O227" s="22">
        <v>1.9</v>
      </c>
      <c r="P227" s="22">
        <v>3.9</v>
      </c>
      <c r="Q227" s="22">
        <v>0.49399999999999999</v>
      </c>
      <c r="R227" s="22">
        <v>0.53300000000000003</v>
      </c>
      <c r="S227" s="22">
        <v>1.6</v>
      </c>
      <c r="T227" s="22">
        <v>2.2999999999999998</v>
      </c>
      <c r="U227" s="22">
        <v>0.69399999999999995</v>
      </c>
      <c r="V227" s="22">
        <v>1</v>
      </c>
      <c r="W227" s="22">
        <v>2.4</v>
      </c>
      <c r="X227" s="22">
        <v>3.4</v>
      </c>
      <c r="Y227" s="22">
        <v>0.9</v>
      </c>
      <c r="Z227" s="22">
        <v>0.6</v>
      </c>
      <c r="AA227" s="22">
        <v>0.6</v>
      </c>
      <c r="AB227" s="22">
        <v>0.8</v>
      </c>
      <c r="AC227" s="22">
        <v>1</v>
      </c>
      <c r="AD227" s="22">
        <v>10.1</v>
      </c>
    </row>
    <row r="228" spans="1:30" ht="15.75" customHeight="1" x14ac:dyDescent="0.2">
      <c r="A228" s="21">
        <v>227</v>
      </c>
      <c r="B228" s="22" t="s">
        <v>346</v>
      </c>
      <c r="C228" s="22" t="s">
        <v>29</v>
      </c>
      <c r="D228" s="22">
        <v>22</v>
      </c>
      <c r="E228" s="22" t="s">
        <v>186</v>
      </c>
      <c r="F228" s="22">
        <v>41</v>
      </c>
      <c r="G228" s="22">
        <v>2</v>
      </c>
      <c r="H228" s="22">
        <v>13.2</v>
      </c>
      <c r="I228" s="22">
        <v>2.7</v>
      </c>
      <c r="J228" s="22">
        <v>4.0999999999999996</v>
      </c>
      <c r="K228" s="22">
        <v>0.66100000000000003</v>
      </c>
      <c r="L228" s="22">
        <v>0</v>
      </c>
      <c r="M228" s="22">
        <v>0.1</v>
      </c>
      <c r="N228" s="22">
        <v>0</v>
      </c>
      <c r="O228" s="22">
        <v>2.7</v>
      </c>
      <c r="P228" s="22">
        <v>4</v>
      </c>
      <c r="Q228" s="22">
        <v>0.67300000000000004</v>
      </c>
      <c r="R228" s="22">
        <v>0.66100000000000003</v>
      </c>
      <c r="S228" s="22">
        <v>1.3</v>
      </c>
      <c r="T228" s="22">
        <v>1.8</v>
      </c>
      <c r="U228" s="22">
        <v>0.73</v>
      </c>
      <c r="V228" s="22">
        <v>1.5</v>
      </c>
      <c r="W228" s="22">
        <v>2.6</v>
      </c>
      <c r="X228" s="22">
        <v>4.0999999999999996</v>
      </c>
      <c r="Y228" s="22">
        <v>0.9</v>
      </c>
      <c r="Z228" s="22">
        <v>0.6</v>
      </c>
      <c r="AA228" s="22">
        <v>1.1000000000000001</v>
      </c>
      <c r="AB228" s="22">
        <v>0.7</v>
      </c>
      <c r="AC228" s="22">
        <v>2.7</v>
      </c>
      <c r="AD228" s="22">
        <v>6.7</v>
      </c>
    </row>
    <row r="229" spans="1:30" ht="15.75" customHeight="1" x14ac:dyDescent="0.2">
      <c r="A229" s="21">
        <v>228</v>
      </c>
      <c r="B229" s="22" t="s">
        <v>347</v>
      </c>
      <c r="C229" s="22" t="s">
        <v>29</v>
      </c>
      <c r="D229" s="22">
        <v>24</v>
      </c>
      <c r="E229" s="22" t="s">
        <v>95</v>
      </c>
      <c r="F229" s="22">
        <v>49</v>
      </c>
      <c r="G229" s="22">
        <v>49</v>
      </c>
      <c r="H229" s="22">
        <v>31.8</v>
      </c>
      <c r="I229" s="22">
        <v>7.7</v>
      </c>
      <c r="J229" s="22">
        <v>17.2</v>
      </c>
      <c r="K229" s="22">
        <v>0.44800000000000001</v>
      </c>
      <c r="L229" s="22">
        <v>1.8</v>
      </c>
      <c r="M229" s="22">
        <v>5.6</v>
      </c>
      <c r="N229" s="22">
        <v>0.32400000000000001</v>
      </c>
      <c r="O229" s="22">
        <v>5.9</v>
      </c>
      <c r="P229" s="22">
        <v>11.6</v>
      </c>
      <c r="Q229" s="22">
        <v>0.50800000000000001</v>
      </c>
      <c r="R229" s="22">
        <v>0.501</v>
      </c>
      <c r="S229" s="22">
        <v>5.0999999999999996</v>
      </c>
      <c r="T229" s="22">
        <v>6.2</v>
      </c>
      <c r="U229" s="22">
        <v>0.82499999999999996</v>
      </c>
      <c r="V229" s="22">
        <v>1.2</v>
      </c>
      <c r="W229" s="22">
        <v>4.3</v>
      </c>
      <c r="X229" s="22">
        <v>5.5</v>
      </c>
      <c r="Y229" s="22">
        <v>2.1</v>
      </c>
      <c r="Z229" s="22">
        <v>1</v>
      </c>
      <c r="AA229" s="22">
        <v>1.6</v>
      </c>
      <c r="AB229" s="22">
        <v>2.2999999999999998</v>
      </c>
      <c r="AC229" s="22">
        <v>3.6</v>
      </c>
      <c r="AD229" s="22">
        <v>22.3</v>
      </c>
    </row>
    <row r="230" spans="1:30" ht="15.75" customHeight="1" x14ac:dyDescent="0.2">
      <c r="A230" s="21">
        <v>229</v>
      </c>
      <c r="B230" s="22" t="s">
        <v>348</v>
      </c>
      <c r="C230" s="22" t="s">
        <v>103</v>
      </c>
      <c r="D230" s="22">
        <v>33</v>
      </c>
      <c r="E230" s="22" t="s">
        <v>170</v>
      </c>
      <c r="F230" s="22">
        <v>53</v>
      </c>
      <c r="G230" s="22">
        <v>14</v>
      </c>
      <c r="H230" s="22">
        <v>23</v>
      </c>
      <c r="I230" s="22">
        <v>4.3</v>
      </c>
      <c r="J230" s="22">
        <v>9.5</v>
      </c>
      <c r="K230" s="22">
        <v>0.45700000000000002</v>
      </c>
      <c r="L230" s="22">
        <v>1.3</v>
      </c>
      <c r="M230" s="22">
        <v>3.5</v>
      </c>
      <c r="N230" s="22">
        <v>0.373</v>
      </c>
      <c r="O230" s="22">
        <v>3</v>
      </c>
      <c r="P230" s="22">
        <v>6</v>
      </c>
      <c r="Q230" s="22">
        <v>0.50600000000000001</v>
      </c>
      <c r="R230" s="22">
        <v>0.52600000000000002</v>
      </c>
      <c r="S230" s="22">
        <v>1</v>
      </c>
      <c r="T230" s="22">
        <v>1.3</v>
      </c>
      <c r="U230" s="22">
        <v>0.77600000000000002</v>
      </c>
      <c r="V230" s="22">
        <v>0.4</v>
      </c>
      <c r="W230" s="22">
        <v>1.7</v>
      </c>
      <c r="X230" s="22">
        <v>2.1</v>
      </c>
      <c r="Y230" s="22">
        <v>3.9</v>
      </c>
      <c r="Z230" s="22">
        <v>0.6</v>
      </c>
      <c r="AA230" s="22">
        <v>0.2</v>
      </c>
      <c r="AB230" s="22">
        <v>1.3</v>
      </c>
      <c r="AC230" s="22">
        <v>1.9</v>
      </c>
      <c r="AD230" s="22">
        <v>10.9</v>
      </c>
    </row>
    <row r="231" spans="1:30" ht="15.75" customHeight="1" x14ac:dyDescent="0.2">
      <c r="A231" s="21">
        <v>230</v>
      </c>
      <c r="B231" s="22" t="s">
        <v>349</v>
      </c>
      <c r="C231" s="22" t="s">
        <v>84</v>
      </c>
      <c r="D231" s="22">
        <v>23</v>
      </c>
      <c r="E231" s="22" t="s">
        <v>227</v>
      </c>
      <c r="F231" s="22">
        <v>38</v>
      </c>
      <c r="G231" s="22">
        <v>3</v>
      </c>
      <c r="H231" s="22">
        <v>13.1</v>
      </c>
      <c r="I231" s="22">
        <v>2.7</v>
      </c>
      <c r="J231" s="22">
        <v>3.9</v>
      </c>
      <c r="K231" s="22">
        <v>0.68</v>
      </c>
      <c r="L231" s="22">
        <v>0</v>
      </c>
      <c r="M231" s="22">
        <v>0</v>
      </c>
      <c r="N231" s="20"/>
      <c r="O231" s="22">
        <v>2.7</v>
      </c>
      <c r="P231" s="22">
        <v>3.9</v>
      </c>
      <c r="Q231" s="22">
        <v>0.68</v>
      </c>
      <c r="R231" s="22">
        <v>0.68</v>
      </c>
      <c r="S231" s="22">
        <v>1</v>
      </c>
      <c r="T231" s="22">
        <v>1.7</v>
      </c>
      <c r="U231" s="22">
        <v>0.58499999999999996</v>
      </c>
      <c r="V231" s="22">
        <v>1.6</v>
      </c>
      <c r="W231" s="22">
        <v>2.5</v>
      </c>
      <c r="X231" s="22">
        <v>4.0999999999999996</v>
      </c>
      <c r="Y231" s="22">
        <v>0.9</v>
      </c>
      <c r="Z231" s="22">
        <v>0.3</v>
      </c>
      <c r="AA231" s="22">
        <v>0.8</v>
      </c>
      <c r="AB231" s="22">
        <v>0.7</v>
      </c>
      <c r="AC231" s="22">
        <v>1.6</v>
      </c>
      <c r="AD231" s="22">
        <v>6.4</v>
      </c>
    </row>
    <row r="232" spans="1:30" ht="15.75" customHeight="1" x14ac:dyDescent="0.2">
      <c r="A232" s="21">
        <v>231</v>
      </c>
      <c r="B232" s="22" t="s">
        <v>350</v>
      </c>
      <c r="C232" s="22" t="s">
        <v>84</v>
      </c>
      <c r="D232" s="22">
        <v>39</v>
      </c>
      <c r="E232" s="22" t="s">
        <v>205</v>
      </c>
      <c r="F232" s="22">
        <v>48</v>
      </c>
      <c r="G232" s="22">
        <v>48</v>
      </c>
      <c r="H232" s="22">
        <v>35</v>
      </c>
      <c r="I232" s="22">
        <v>9.3000000000000007</v>
      </c>
      <c r="J232" s="22">
        <v>18</v>
      </c>
      <c r="K232" s="22">
        <v>0.51900000000000002</v>
      </c>
      <c r="L232" s="22">
        <v>2.1</v>
      </c>
      <c r="M232" s="22">
        <v>5.4</v>
      </c>
      <c r="N232" s="22">
        <v>0.39300000000000002</v>
      </c>
      <c r="O232" s="22">
        <v>7.2</v>
      </c>
      <c r="P232" s="22">
        <v>12.6</v>
      </c>
      <c r="Q232" s="22">
        <v>0.57199999999999995</v>
      </c>
      <c r="R232" s="22">
        <v>0.57699999999999996</v>
      </c>
      <c r="S232" s="22">
        <v>4.0999999999999996</v>
      </c>
      <c r="T232" s="22">
        <v>5.5</v>
      </c>
      <c r="U232" s="22">
        <v>0.73699999999999999</v>
      </c>
      <c r="V232" s="22">
        <v>0.9</v>
      </c>
      <c r="W232" s="22">
        <v>6.4</v>
      </c>
      <c r="X232" s="22">
        <v>7.3</v>
      </c>
      <c r="Y232" s="22">
        <v>7.8</v>
      </c>
      <c r="Z232" s="22">
        <v>1.3</v>
      </c>
      <c r="AA232" s="22">
        <v>0.6</v>
      </c>
      <c r="AB232" s="22">
        <v>3.2</v>
      </c>
      <c r="AC232" s="22">
        <v>1.2</v>
      </c>
      <c r="AD232" s="22">
        <v>24.8</v>
      </c>
    </row>
    <row r="233" spans="1:30" ht="15.75" customHeight="1" x14ac:dyDescent="0.2">
      <c r="A233" s="21">
        <v>232</v>
      </c>
      <c r="B233" s="22" t="s">
        <v>351</v>
      </c>
      <c r="C233" s="22" t="s">
        <v>112</v>
      </c>
      <c r="D233" s="22">
        <v>22</v>
      </c>
      <c r="E233" s="22" t="s">
        <v>90</v>
      </c>
      <c r="F233" s="22">
        <v>47</v>
      </c>
      <c r="G233" s="22">
        <v>16</v>
      </c>
      <c r="H233" s="22">
        <v>29.4</v>
      </c>
      <c r="I233" s="22">
        <v>5</v>
      </c>
      <c r="J233" s="22">
        <v>10</v>
      </c>
      <c r="K233" s="22">
        <v>0.49399999999999999</v>
      </c>
      <c r="L233" s="22">
        <v>1</v>
      </c>
      <c r="M233" s="22">
        <v>2.9</v>
      </c>
      <c r="N233" s="22">
        <v>0.33100000000000002</v>
      </c>
      <c r="O233" s="22">
        <v>4</v>
      </c>
      <c r="P233" s="22">
        <v>7.1</v>
      </c>
      <c r="Q233" s="22">
        <v>0.56000000000000005</v>
      </c>
      <c r="R233" s="22">
        <v>0.54100000000000004</v>
      </c>
      <c r="S233" s="22">
        <v>2</v>
      </c>
      <c r="T233" s="22">
        <v>2.5</v>
      </c>
      <c r="U233" s="22">
        <v>0.81899999999999995</v>
      </c>
      <c r="V233" s="22">
        <v>1.2</v>
      </c>
      <c r="W233" s="22">
        <v>2.6</v>
      </c>
      <c r="X233" s="22">
        <v>3.8</v>
      </c>
      <c r="Y233" s="22">
        <v>2.6</v>
      </c>
      <c r="Z233" s="22">
        <v>1.1000000000000001</v>
      </c>
      <c r="AA233" s="22">
        <v>0.2</v>
      </c>
      <c r="AB233" s="22">
        <v>1.7</v>
      </c>
      <c r="AC233" s="22">
        <v>2.4</v>
      </c>
      <c r="AD233" s="22">
        <v>12.9</v>
      </c>
    </row>
    <row r="234" spans="1:30" ht="15.75" customHeight="1" x14ac:dyDescent="0.2">
      <c r="A234" s="21">
        <v>233</v>
      </c>
      <c r="B234" s="22" t="s">
        <v>352</v>
      </c>
      <c r="C234" s="22" t="s">
        <v>92</v>
      </c>
      <c r="D234" s="22">
        <v>26</v>
      </c>
      <c r="E234" s="22" t="s">
        <v>114</v>
      </c>
      <c r="F234" s="22">
        <v>10</v>
      </c>
      <c r="G234" s="22">
        <v>0</v>
      </c>
      <c r="H234" s="22">
        <v>3</v>
      </c>
      <c r="I234" s="22">
        <v>0.5</v>
      </c>
      <c r="J234" s="22">
        <v>1.2</v>
      </c>
      <c r="K234" s="22">
        <v>0.41699999999999998</v>
      </c>
      <c r="L234" s="22">
        <v>0.1</v>
      </c>
      <c r="M234" s="22">
        <v>0.5</v>
      </c>
      <c r="N234" s="22">
        <v>0.2</v>
      </c>
      <c r="O234" s="22">
        <v>0.4</v>
      </c>
      <c r="P234" s="22">
        <v>0.7</v>
      </c>
      <c r="Q234" s="22">
        <v>0.57099999999999995</v>
      </c>
      <c r="R234" s="22">
        <v>0.45800000000000002</v>
      </c>
      <c r="S234" s="22">
        <v>0</v>
      </c>
      <c r="T234" s="22">
        <v>0.2</v>
      </c>
      <c r="U234" s="22">
        <v>0</v>
      </c>
      <c r="V234" s="22">
        <v>0</v>
      </c>
      <c r="W234" s="22">
        <v>0.5</v>
      </c>
      <c r="X234" s="22">
        <v>0.5</v>
      </c>
      <c r="Y234" s="22">
        <v>0.2</v>
      </c>
      <c r="Z234" s="22">
        <v>0</v>
      </c>
      <c r="AA234" s="22">
        <v>0</v>
      </c>
      <c r="AB234" s="22">
        <v>0.1</v>
      </c>
      <c r="AC234" s="22">
        <v>0.2</v>
      </c>
      <c r="AD234" s="22">
        <v>1.1000000000000001</v>
      </c>
    </row>
    <row r="235" spans="1:30" ht="15.75" customHeight="1" x14ac:dyDescent="0.2">
      <c r="A235" s="21">
        <v>234</v>
      </c>
      <c r="B235" s="22" t="s">
        <v>353</v>
      </c>
      <c r="C235" s="22" t="s">
        <v>29</v>
      </c>
      <c r="D235" s="22">
        <v>24</v>
      </c>
      <c r="E235" s="22" t="s">
        <v>88</v>
      </c>
      <c r="F235" s="22">
        <v>7</v>
      </c>
      <c r="G235" s="22">
        <v>2</v>
      </c>
      <c r="H235" s="22">
        <v>14.3</v>
      </c>
      <c r="I235" s="22">
        <v>1.4</v>
      </c>
      <c r="J235" s="22">
        <v>3</v>
      </c>
      <c r="K235" s="22">
        <v>0.47599999999999998</v>
      </c>
      <c r="L235" s="22">
        <v>0</v>
      </c>
      <c r="M235" s="22">
        <v>0</v>
      </c>
      <c r="N235" s="20"/>
      <c r="O235" s="22">
        <v>1.4</v>
      </c>
      <c r="P235" s="22">
        <v>3</v>
      </c>
      <c r="Q235" s="22">
        <v>0.47599999999999998</v>
      </c>
      <c r="R235" s="22">
        <v>0.47599999999999998</v>
      </c>
      <c r="S235" s="22">
        <v>0.6</v>
      </c>
      <c r="T235" s="22">
        <v>0.7</v>
      </c>
      <c r="U235" s="22">
        <v>0.8</v>
      </c>
      <c r="V235" s="22">
        <v>1.6</v>
      </c>
      <c r="W235" s="22">
        <v>1.3</v>
      </c>
      <c r="X235" s="22">
        <v>2.9</v>
      </c>
      <c r="Y235" s="22">
        <v>0.6</v>
      </c>
      <c r="Z235" s="22">
        <v>0.4</v>
      </c>
      <c r="AA235" s="22">
        <v>0.9</v>
      </c>
      <c r="AB235" s="22">
        <v>0.7</v>
      </c>
      <c r="AC235" s="22">
        <v>2.1</v>
      </c>
      <c r="AD235" s="22">
        <v>3.4</v>
      </c>
    </row>
    <row r="236" spans="1:30" ht="15.75" customHeight="1" x14ac:dyDescent="0.2">
      <c r="A236" s="21">
        <v>235</v>
      </c>
      <c r="B236" s="22" t="s">
        <v>354</v>
      </c>
      <c r="C236" s="22" t="s">
        <v>92</v>
      </c>
      <c r="D236" s="22">
        <v>26</v>
      </c>
      <c r="E236" s="22" t="s">
        <v>101</v>
      </c>
      <c r="F236" s="22">
        <v>2</v>
      </c>
      <c r="G236" s="22">
        <v>0</v>
      </c>
      <c r="H236" s="22">
        <v>7.5</v>
      </c>
      <c r="I236" s="22">
        <v>1</v>
      </c>
      <c r="J236" s="22">
        <v>2</v>
      </c>
      <c r="K236" s="22">
        <v>0.5</v>
      </c>
      <c r="L236" s="22">
        <v>0</v>
      </c>
      <c r="M236" s="22">
        <v>0.5</v>
      </c>
      <c r="N236" s="22">
        <v>0</v>
      </c>
      <c r="O236" s="22">
        <v>1</v>
      </c>
      <c r="P236" s="22">
        <v>1.5</v>
      </c>
      <c r="Q236" s="22">
        <v>0.66700000000000004</v>
      </c>
      <c r="R236" s="22">
        <v>0.5</v>
      </c>
      <c r="S236" s="22">
        <v>0</v>
      </c>
      <c r="T236" s="22">
        <v>0</v>
      </c>
      <c r="U236" s="20"/>
      <c r="V236" s="22">
        <v>0.5</v>
      </c>
      <c r="W236" s="22">
        <v>0</v>
      </c>
      <c r="X236" s="22">
        <v>0.5</v>
      </c>
      <c r="Y236" s="22">
        <v>1.5</v>
      </c>
      <c r="Z236" s="22">
        <v>0</v>
      </c>
      <c r="AA236" s="22">
        <v>0</v>
      </c>
      <c r="AB236" s="22">
        <v>0.5</v>
      </c>
      <c r="AC236" s="22">
        <v>1</v>
      </c>
      <c r="AD236" s="22">
        <v>2</v>
      </c>
    </row>
    <row r="237" spans="1:30" ht="15.75" customHeight="1" x14ac:dyDescent="0.2">
      <c r="A237" s="21">
        <v>236</v>
      </c>
      <c r="B237" s="22" t="s">
        <v>355</v>
      </c>
      <c r="C237" s="22" t="s">
        <v>92</v>
      </c>
      <c r="D237" s="22">
        <v>24</v>
      </c>
      <c r="E237" s="22" t="s">
        <v>147</v>
      </c>
      <c r="F237" s="22">
        <v>49</v>
      </c>
      <c r="G237" s="22">
        <v>0</v>
      </c>
      <c r="H237" s="22">
        <v>18.7</v>
      </c>
      <c r="I237" s="22">
        <v>2.9</v>
      </c>
      <c r="J237" s="22">
        <v>6.3</v>
      </c>
      <c r="K237" s="22">
        <v>0.46100000000000002</v>
      </c>
      <c r="L237" s="22">
        <v>2</v>
      </c>
      <c r="M237" s="22">
        <v>4.7</v>
      </c>
      <c r="N237" s="22">
        <v>0.42799999999999999</v>
      </c>
      <c r="O237" s="22">
        <v>0.9</v>
      </c>
      <c r="P237" s="22">
        <v>1.6</v>
      </c>
      <c r="Q237" s="22">
        <v>0.55700000000000005</v>
      </c>
      <c r="R237" s="22">
        <v>0.62</v>
      </c>
      <c r="S237" s="22">
        <v>0.7</v>
      </c>
      <c r="T237" s="22">
        <v>0.8</v>
      </c>
      <c r="U237" s="22">
        <v>0.84199999999999997</v>
      </c>
      <c r="V237" s="22">
        <v>0.4</v>
      </c>
      <c r="W237" s="22">
        <v>2</v>
      </c>
      <c r="X237" s="22">
        <v>2.4</v>
      </c>
      <c r="Y237" s="22">
        <v>1.1000000000000001</v>
      </c>
      <c r="Z237" s="22">
        <v>0.6</v>
      </c>
      <c r="AA237" s="22">
        <v>0.3</v>
      </c>
      <c r="AB237" s="22">
        <v>0.6</v>
      </c>
      <c r="AC237" s="22">
        <v>1.2</v>
      </c>
      <c r="AD237" s="22">
        <v>8.4</v>
      </c>
    </row>
    <row r="238" spans="1:30" ht="15.75" customHeight="1" x14ac:dyDescent="0.2">
      <c r="A238" s="21">
        <v>237</v>
      </c>
      <c r="B238" s="22" t="s">
        <v>356</v>
      </c>
      <c r="C238" s="22" t="s">
        <v>84</v>
      </c>
      <c r="D238" s="22">
        <v>27</v>
      </c>
      <c r="E238" s="22" t="s">
        <v>172</v>
      </c>
      <c r="F238" s="22">
        <v>40</v>
      </c>
      <c r="G238" s="22">
        <v>40</v>
      </c>
      <c r="H238" s="22">
        <v>0</v>
      </c>
      <c r="I238" s="22">
        <v>5.2</v>
      </c>
      <c r="J238" s="22">
        <v>11.3</v>
      </c>
      <c r="K238" s="22">
        <v>0.45800000000000002</v>
      </c>
      <c r="L238" s="22">
        <v>2.5</v>
      </c>
      <c r="M238" s="22">
        <v>6.2</v>
      </c>
      <c r="N238" s="22">
        <v>0.40100000000000002</v>
      </c>
      <c r="O238" s="22">
        <v>2.7</v>
      </c>
      <c r="P238" s="22">
        <v>5.0999999999999996</v>
      </c>
      <c r="Q238" s="22">
        <v>0.52700000000000002</v>
      </c>
      <c r="R238" s="22">
        <v>0.56799999999999995</v>
      </c>
      <c r="S238" s="22">
        <v>1.2</v>
      </c>
      <c r="T238" s="22">
        <v>1.6</v>
      </c>
      <c r="U238" s="22">
        <v>0.74199999999999999</v>
      </c>
      <c r="V238" s="22">
        <v>1.1000000000000001</v>
      </c>
      <c r="W238" s="22">
        <v>3.6</v>
      </c>
      <c r="X238" s="22">
        <v>4.7</v>
      </c>
      <c r="Y238" s="22">
        <v>2.6</v>
      </c>
      <c r="Z238" s="22">
        <v>0.8</v>
      </c>
      <c r="AA238" s="22">
        <v>0.3</v>
      </c>
      <c r="AB238" s="22">
        <v>1</v>
      </c>
      <c r="AC238" s="22">
        <v>1.9</v>
      </c>
      <c r="AD238" s="22">
        <v>13.9</v>
      </c>
    </row>
    <row r="239" spans="1:30" ht="15.75" customHeight="1" x14ac:dyDescent="0.2">
      <c r="A239" s="21">
        <v>238</v>
      </c>
      <c r="B239" s="22" t="s">
        <v>357</v>
      </c>
      <c r="C239" s="22" t="s">
        <v>112</v>
      </c>
      <c r="D239" s="22">
        <v>22</v>
      </c>
      <c r="E239" s="22" t="s">
        <v>150</v>
      </c>
      <c r="F239" s="22">
        <v>39</v>
      </c>
      <c r="G239" s="22">
        <v>36</v>
      </c>
      <c r="H239" s="22">
        <v>33.9</v>
      </c>
      <c r="I239" s="22">
        <v>6.2</v>
      </c>
      <c r="J239" s="22">
        <v>11.9</v>
      </c>
      <c r="K239" s="22">
        <v>0.52500000000000002</v>
      </c>
      <c r="L239" s="22">
        <v>1.2</v>
      </c>
      <c r="M239" s="22">
        <v>3.4</v>
      </c>
      <c r="N239" s="22">
        <v>0.36599999999999999</v>
      </c>
      <c r="O239" s="22">
        <v>5</v>
      </c>
      <c r="P239" s="22">
        <v>8.5</v>
      </c>
      <c r="Q239" s="22">
        <v>0.58699999999999997</v>
      </c>
      <c r="R239" s="22">
        <v>0.57699999999999996</v>
      </c>
      <c r="S239" s="22">
        <v>2</v>
      </c>
      <c r="T239" s="22">
        <v>2.6</v>
      </c>
      <c r="U239" s="22">
        <v>0.748</v>
      </c>
      <c r="V239" s="22">
        <v>1.2</v>
      </c>
      <c r="W239" s="22">
        <v>7.3</v>
      </c>
      <c r="X239" s="22">
        <v>8.5</v>
      </c>
      <c r="Y239" s="22">
        <v>3.4</v>
      </c>
      <c r="Z239" s="22">
        <v>1.3</v>
      </c>
      <c r="AA239" s="22">
        <v>0.8</v>
      </c>
      <c r="AB239" s="22">
        <v>1.8</v>
      </c>
      <c r="AC239" s="22">
        <v>2.6</v>
      </c>
      <c r="AD239" s="22">
        <v>15.7</v>
      </c>
    </row>
    <row r="240" spans="1:30" ht="15.75" customHeight="1" x14ac:dyDescent="0.2">
      <c r="A240" s="21">
        <v>239</v>
      </c>
      <c r="B240" s="22" t="s">
        <v>358</v>
      </c>
      <c r="C240" s="22" t="s">
        <v>84</v>
      </c>
      <c r="D240" s="22">
        <v>36</v>
      </c>
      <c r="E240" s="22" t="s">
        <v>186</v>
      </c>
      <c r="F240" s="22">
        <v>5</v>
      </c>
      <c r="G240" s="22">
        <v>0</v>
      </c>
      <c r="H240" s="22">
        <v>4.8</v>
      </c>
      <c r="I240" s="22">
        <v>0.4</v>
      </c>
      <c r="J240" s="22">
        <v>1</v>
      </c>
      <c r="K240" s="22">
        <v>0.4</v>
      </c>
      <c r="L240" s="22">
        <v>0</v>
      </c>
      <c r="M240" s="22">
        <v>0.2</v>
      </c>
      <c r="N240" s="22">
        <v>0</v>
      </c>
      <c r="O240" s="22">
        <v>0.4</v>
      </c>
      <c r="P240" s="22">
        <v>0.8</v>
      </c>
      <c r="Q240" s="22">
        <v>0.5</v>
      </c>
      <c r="R240" s="22">
        <v>0.4</v>
      </c>
      <c r="S240" s="22">
        <v>0</v>
      </c>
      <c r="T240" s="22">
        <v>0</v>
      </c>
      <c r="U240" s="20"/>
      <c r="V240" s="22">
        <v>0.2</v>
      </c>
      <c r="W240" s="22">
        <v>0.6</v>
      </c>
      <c r="X240" s="22">
        <v>0.8</v>
      </c>
      <c r="Y240" s="22">
        <v>1</v>
      </c>
      <c r="Z240" s="22">
        <v>0.8</v>
      </c>
      <c r="AA240" s="22">
        <v>0</v>
      </c>
      <c r="AB240" s="22">
        <v>0.4</v>
      </c>
      <c r="AC240" s="22">
        <v>0.8</v>
      </c>
      <c r="AD240" s="22">
        <v>0.8</v>
      </c>
    </row>
    <row r="241" spans="1:30" ht="15.75" customHeight="1" x14ac:dyDescent="0.2">
      <c r="A241" s="21">
        <v>240</v>
      </c>
      <c r="B241" s="22" t="s">
        <v>359</v>
      </c>
      <c r="C241" s="22" t="s">
        <v>112</v>
      </c>
      <c r="D241" s="22">
        <v>24</v>
      </c>
      <c r="E241" s="22" t="s">
        <v>133</v>
      </c>
      <c r="F241" s="22">
        <v>49</v>
      </c>
      <c r="G241" s="22">
        <v>26</v>
      </c>
      <c r="H241" s="22">
        <v>30.2</v>
      </c>
      <c r="I241" s="22">
        <v>6</v>
      </c>
      <c r="J241" s="22">
        <v>13.2</v>
      </c>
      <c r="K241" s="22">
        <v>0.45300000000000001</v>
      </c>
      <c r="L241" s="22">
        <v>1.8</v>
      </c>
      <c r="M241" s="22">
        <v>5.2</v>
      </c>
      <c r="N241" s="22">
        <v>0.33900000000000002</v>
      </c>
      <c r="O241" s="22">
        <v>4.2</v>
      </c>
      <c r="P241" s="22">
        <v>8.1</v>
      </c>
      <c r="Q241" s="22">
        <v>0.52700000000000002</v>
      </c>
      <c r="R241" s="22">
        <v>0.51900000000000002</v>
      </c>
      <c r="S241" s="22">
        <v>2.7</v>
      </c>
      <c r="T241" s="22">
        <v>3.4</v>
      </c>
      <c r="U241" s="22">
        <v>0.78</v>
      </c>
      <c r="V241" s="22">
        <v>1.4</v>
      </c>
      <c r="W241" s="22">
        <v>4.4000000000000004</v>
      </c>
      <c r="X241" s="22">
        <v>5.8</v>
      </c>
      <c r="Y241" s="22">
        <v>3</v>
      </c>
      <c r="Z241" s="22">
        <v>0.8</v>
      </c>
      <c r="AA241" s="22">
        <v>0.3</v>
      </c>
      <c r="AB241" s="22">
        <v>1.6</v>
      </c>
      <c r="AC241" s="22">
        <v>2.2999999999999998</v>
      </c>
      <c r="AD241" s="22">
        <v>16.399999999999999</v>
      </c>
    </row>
    <row r="242" spans="1:30" ht="15.75" customHeight="1" x14ac:dyDescent="0.2">
      <c r="A242" s="21">
        <v>241</v>
      </c>
      <c r="B242" s="22" t="s">
        <v>360</v>
      </c>
      <c r="C242" s="22" t="s">
        <v>92</v>
      </c>
      <c r="D242" s="22">
        <v>21</v>
      </c>
      <c r="E242" s="22" t="s">
        <v>172</v>
      </c>
      <c r="F242" s="22">
        <v>2</v>
      </c>
      <c r="G242" s="22">
        <v>0</v>
      </c>
      <c r="H242" s="22">
        <v>17.5</v>
      </c>
      <c r="I242" s="22">
        <v>2</v>
      </c>
      <c r="J242" s="22">
        <v>5.5</v>
      </c>
      <c r="K242" s="22">
        <v>0.36399999999999999</v>
      </c>
      <c r="L242" s="22">
        <v>1.5</v>
      </c>
      <c r="M242" s="22">
        <v>2.5</v>
      </c>
      <c r="N242" s="22">
        <v>0.6</v>
      </c>
      <c r="O242" s="22">
        <v>0.5</v>
      </c>
      <c r="P242" s="22">
        <v>3</v>
      </c>
      <c r="Q242" s="22">
        <v>0.16700000000000001</v>
      </c>
      <c r="R242" s="22">
        <v>0.5</v>
      </c>
      <c r="S242" s="22">
        <v>2</v>
      </c>
      <c r="T242" s="22">
        <v>2</v>
      </c>
      <c r="U242" s="22">
        <v>1</v>
      </c>
      <c r="V242" s="22">
        <v>1</v>
      </c>
      <c r="W242" s="22">
        <v>0.5</v>
      </c>
      <c r="X242" s="22">
        <v>1.5</v>
      </c>
      <c r="Y242" s="22">
        <v>0.5</v>
      </c>
      <c r="Z242" s="22">
        <v>1.5</v>
      </c>
      <c r="AA242" s="22">
        <v>0.5</v>
      </c>
      <c r="AB242" s="22">
        <v>1</v>
      </c>
      <c r="AC242" s="22">
        <v>1.5</v>
      </c>
      <c r="AD242" s="22">
        <v>7.5</v>
      </c>
    </row>
    <row r="243" spans="1:30" ht="15.75" customHeight="1" x14ac:dyDescent="0.2">
      <c r="A243" s="21">
        <v>242</v>
      </c>
      <c r="B243" s="22" t="s">
        <v>361</v>
      </c>
      <c r="C243" s="22" t="s">
        <v>112</v>
      </c>
      <c r="D243" s="22">
        <v>23</v>
      </c>
      <c r="E243" s="22" t="s">
        <v>147</v>
      </c>
      <c r="F243" s="22">
        <v>7</v>
      </c>
      <c r="G243" s="22">
        <v>0</v>
      </c>
      <c r="H243" s="22">
        <v>8.1</v>
      </c>
      <c r="I243" s="22">
        <v>0.6</v>
      </c>
      <c r="J243" s="22">
        <v>1.7</v>
      </c>
      <c r="K243" s="22">
        <v>0.33300000000000002</v>
      </c>
      <c r="L243" s="22">
        <v>0.1</v>
      </c>
      <c r="M243" s="22">
        <v>0.3</v>
      </c>
      <c r="N243" s="22">
        <v>0.5</v>
      </c>
      <c r="O243" s="22">
        <v>0.4</v>
      </c>
      <c r="P243" s="22">
        <v>1.4</v>
      </c>
      <c r="Q243" s="22">
        <v>0.3</v>
      </c>
      <c r="R243" s="22">
        <v>0.375</v>
      </c>
      <c r="S243" s="22">
        <v>0</v>
      </c>
      <c r="T243" s="22">
        <v>0</v>
      </c>
      <c r="U243" s="20"/>
      <c r="V243" s="22">
        <v>0.4</v>
      </c>
      <c r="W243" s="22">
        <v>0.4</v>
      </c>
      <c r="X243" s="22">
        <v>0.9</v>
      </c>
      <c r="Y243" s="22">
        <v>0.6</v>
      </c>
      <c r="Z243" s="22">
        <v>0</v>
      </c>
      <c r="AA243" s="22">
        <v>0</v>
      </c>
      <c r="AB243" s="22">
        <v>0.6</v>
      </c>
      <c r="AC243" s="22">
        <v>0.6</v>
      </c>
      <c r="AD243" s="22">
        <v>1.3</v>
      </c>
    </row>
    <row r="244" spans="1:30" ht="15.75" customHeight="1" x14ac:dyDescent="0.2">
      <c r="A244" s="21">
        <v>243</v>
      </c>
      <c r="B244" s="22" t="s">
        <v>362</v>
      </c>
      <c r="C244" s="22" t="s">
        <v>29</v>
      </c>
      <c r="D244" s="22">
        <v>28</v>
      </c>
      <c r="E244" s="22" t="s">
        <v>170</v>
      </c>
      <c r="F244" s="22">
        <v>51</v>
      </c>
      <c r="G244" s="22">
        <v>51</v>
      </c>
      <c r="H244" s="22">
        <v>33.799999999999997</v>
      </c>
      <c r="I244" s="22">
        <v>10.199999999999999</v>
      </c>
      <c r="J244" s="22">
        <v>17.5</v>
      </c>
      <c r="K244" s="22">
        <v>0.58299999999999996</v>
      </c>
      <c r="L244" s="22">
        <v>1.1000000000000001</v>
      </c>
      <c r="M244" s="22">
        <v>2.9</v>
      </c>
      <c r="N244" s="22">
        <v>0.36499999999999999</v>
      </c>
      <c r="O244" s="22">
        <v>9.1999999999999993</v>
      </c>
      <c r="P244" s="22">
        <v>14.6</v>
      </c>
      <c r="Q244" s="22">
        <v>0.627</v>
      </c>
      <c r="R244" s="22">
        <v>0.61299999999999999</v>
      </c>
      <c r="S244" s="22">
        <v>4.7</v>
      </c>
      <c r="T244" s="22">
        <v>5.7</v>
      </c>
      <c r="U244" s="22">
        <v>0.81899999999999995</v>
      </c>
      <c r="V244" s="22">
        <v>3</v>
      </c>
      <c r="W244" s="22">
        <v>9.1</v>
      </c>
      <c r="X244" s="22">
        <v>12.2</v>
      </c>
      <c r="Y244" s="22">
        <v>9</v>
      </c>
      <c r="Z244" s="22">
        <v>1.2</v>
      </c>
      <c r="AA244" s="22">
        <v>0.9</v>
      </c>
      <c r="AB244" s="22">
        <v>3</v>
      </c>
      <c r="AC244" s="22">
        <v>2.5</v>
      </c>
      <c r="AD244" s="22">
        <v>26.2</v>
      </c>
    </row>
    <row r="245" spans="1:30" ht="15.75" customHeight="1" x14ac:dyDescent="0.2">
      <c r="A245" s="21">
        <v>244</v>
      </c>
      <c r="B245" s="22" t="s">
        <v>363</v>
      </c>
      <c r="C245" s="22" t="s">
        <v>92</v>
      </c>
      <c r="D245" s="22">
        <v>21</v>
      </c>
      <c r="E245" s="22" t="s">
        <v>135</v>
      </c>
      <c r="F245" s="22">
        <v>17</v>
      </c>
      <c r="G245" s="22">
        <v>0</v>
      </c>
      <c r="H245" s="22">
        <v>7.1</v>
      </c>
      <c r="I245" s="22">
        <v>1</v>
      </c>
      <c r="J245" s="22">
        <v>2.7</v>
      </c>
      <c r="K245" s="22">
        <v>0.37</v>
      </c>
      <c r="L245" s="22">
        <v>0.1</v>
      </c>
      <c r="M245" s="22">
        <v>0.8</v>
      </c>
      <c r="N245" s="22">
        <v>7.6999999999999999E-2</v>
      </c>
      <c r="O245" s="22">
        <v>0.9</v>
      </c>
      <c r="P245" s="22">
        <v>1.9</v>
      </c>
      <c r="Q245" s="22">
        <v>0.48499999999999999</v>
      </c>
      <c r="R245" s="22">
        <v>0.38</v>
      </c>
      <c r="S245" s="22">
        <v>0.1</v>
      </c>
      <c r="T245" s="22">
        <v>0.3</v>
      </c>
      <c r="U245" s="22">
        <v>0.4</v>
      </c>
      <c r="V245" s="22">
        <v>0.6</v>
      </c>
      <c r="W245" s="22">
        <v>0.9</v>
      </c>
      <c r="X245" s="22">
        <v>1.5</v>
      </c>
      <c r="Y245" s="22">
        <v>0.6</v>
      </c>
      <c r="Z245" s="22">
        <v>0.2</v>
      </c>
      <c r="AA245" s="22">
        <v>0.1</v>
      </c>
      <c r="AB245" s="22">
        <v>0.3</v>
      </c>
      <c r="AC245" s="22">
        <v>0.9</v>
      </c>
      <c r="AD245" s="22">
        <v>2.2000000000000002</v>
      </c>
    </row>
    <row r="246" spans="1:30" ht="15.75" customHeight="1" x14ac:dyDescent="0.2">
      <c r="A246" s="21">
        <v>245</v>
      </c>
      <c r="B246" s="22" t="s">
        <v>364</v>
      </c>
      <c r="C246" s="22" t="s">
        <v>29</v>
      </c>
      <c r="D246" s="22">
        <v>28</v>
      </c>
      <c r="E246" s="22" t="s">
        <v>101</v>
      </c>
      <c r="F246" s="22">
        <v>25</v>
      </c>
      <c r="G246" s="22">
        <v>0</v>
      </c>
      <c r="H246" s="22">
        <v>6</v>
      </c>
      <c r="I246" s="22">
        <v>0.7</v>
      </c>
      <c r="J246" s="22">
        <v>1.3</v>
      </c>
      <c r="K246" s="22">
        <v>0.53100000000000003</v>
      </c>
      <c r="L246" s="22">
        <v>0.1</v>
      </c>
      <c r="M246" s="22">
        <v>0.3</v>
      </c>
      <c r="N246" s="22">
        <v>0.28599999999999998</v>
      </c>
      <c r="O246" s="22">
        <v>0.6</v>
      </c>
      <c r="P246" s="22">
        <v>1</v>
      </c>
      <c r="Q246" s="22">
        <v>0.6</v>
      </c>
      <c r="R246" s="22">
        <v>0.56299999999999994</v>
      </c>
      <c r="S246" s="22">
        <v>0.4</v>
      </c>
      <c r="T246" s="22">
        <v>0.4</v>
      </c>
      <c r="U246" s="22">
        <v>0.90900000000000003</v>
      </c>
      <c r="V246" s="22">
        <v>0.4</v>
      </c>
      <c r="W246" s="22">
        <v>1</v>
      </c>
      <c r="X246" s="22">
        <v>1.3</v>
      </c>
      <c r="Y246" s="22">
        <v>0.5</v>
      </c>
      <c r="Z246" s="22">
        <v>0.1</v>
      </c>
      <c r="AA246" s="22">
        <v>0.4</v>
      </c>
      <c r="AB246" s="22">
        <v>0.4</v>
      </c>
      <c r="AC246" s="22">
        <v>0.6</v>
      </c>
      <c r="AD246" s="22">
        <v>1.8</v>
      </c>
    </row>
    <row r="247" spans="1:30" ht="15.75" customHeight="1" x14ac:dyDescent="0.2">
      <c r="A247" s="21">
        <v>246</v>
      </c>
      <c r="B247" s="22" t="s">
        <v>365</v>
      </c>
      <c r="C247" s="22" t="s">
        <v>112</v>
      </c>
      <c r="D247" s="22">
        <v>26</v>
      </c>
      <c r="E247" s="22" t="s">
        <v>183</v>
      </c>
      <c r="F247" s="22">
        <v>48</v>
      </c>
      <c r="G247" s="22">
        <v>47</v>
      </c>
      <c r="H247" s="22">
        <v>25.7</v>
      </c>
      <c r="I247" s="22">
        <v>3.6</v>
      </c>
      <c r="J247" s="22">
        <v>7.4</v>
      </c>
      <c r="K247" s="22">
        <v>0.48899999999999999</v>
      </c>
      <c r="L247" s="22">
        <v>1.3</v>
      </c>
      <c r="M247" s="22">
        <v>3.7</v>
      </c>
      <c r="N247" s="22">
        <v>0.34300000000000003</v>
      </c>
      <c r="O247" s="22">
        <v>2.4</v>
      </c>
      <c r="P247" s="22">
        <v>3.7</v>
      </c>
      <c r="Q247" s="22">
        <v>0.63500000000000001</v>
      </c>
      <c r="R247" s="22">
        <v>0.57399999999999995</v>
      </c>
      <c r="S247" s="22">
        <v>1.4</v>
      </c>
      <c r="T247" s="22">
        <v>1.9</v>
      </c>
      <c r="U247" s="22">
        <v>0.74399999999999999</v>
      </c>
      <c r="V247" s="22">
        <v>1.1000000000000001</v>
      </c>
      <c r="W247" s="22">
        <v>2.6</v>
      </c>
      <c r="X247" s="22">
        <v>3.7</v>
      </c>
      <c r="Y247" s="22">
        <v>1.1000000000000001</v>
      </c>
      <c r="Z247" s="22">
        <v>0.8</v>
      </c>
      <c r="AA247" s="22">
        <v>0.8</v>
      </c>
      <c r="AB247" s="22">
        <v>0.9</v>
      </c>
      <c r="AC247" s="22">
        <v>1.9</v>
      </c>
      <c r="AD247" s="22">
        <v>9.9</v>
      </c>
    </row>
    <row r="248" spans="1:30" ht="15.75" customHeight="1" x14ac:dyDescent="0.2">
      <c r="A248" s="21">
        <v>247</v>
      </c>
      <c r="B248" s="22" t="s">
        <v>366</v>
      </c>
      <c r="C248" s="22" t="s">
        <v>112</v>
      </c>
      <c r="D248" s="22">
        <v>25</v>
      </c>
      <c r="E248" s="22" t="s">
        <v>104</v>
      </c>
      <c r="F248" s="22">
        <v>48</v>
      </c>
      <c r="G248" s="22">
        <v>48</v>
      </c>
      <c r="H248" s="22">
        <v>28.6</v>
      </c>
      <c r="I248" s="22">
        <v>3.9</v>
      </c>
      <c r="J248" s="22">
        <v>7.9</v>
      </c>
      <c r="K248" s="22">
        <v>0.499</v>
      </c>
      <c r="L248" s="22">
        <v>1.4</v>
      </c>
      <c r="M248" s="22">
        <v>3.5</v>
      </c>
      <c r="N248" s="22">
        <v>0.40799999999999997</v>
      </c>
      <c r="O248" s="22">
        <v>2.5</v>
      </c>
      <c r="P248" s="22">
        <v>4.4000000000000004</v>
      </c>
      <c r="Q248" s="22">
        <v>0.57099999999999995</v>
      </c>
      <c r="R248" s="22">
        <v>0.59</v>
      </c>
      <c r="S248" s="22">
        <v>1.7</v>
      </c>
      <c r="T248" s="22">
        <v>2</v>
      </c>
      <c r="U248" s="22">
        <v>0.85099999999999998</v>
      </c>
      <c r="V248" s="22">
        <v>1.1000000000000001</v>
      </c>
      <c r="W248" s="22">
        <v>2.4</v>
      </c>
      <c r="X248" s="22">
        <v>3.5</v>
      </c>
      <c r="Y248" s="22">
        <v>2.5</v>
      </c>
      <c r="Z248" s="22">
        <v>1.1000000000000001</v>
      </c>
      <c r="AA248" s="22">
        <v>0.9</v>
      </c>
      <c r="AB248" s="22">
        <v>1.2</v>
      </c>
      <c r="AC248" s="22">
        <v>2.8</v>
      </c>
      <c r="AD248" s="22">
        <v>11</v>
      </c>
    </row>
    <row r="249" spans="1:30" ht="15.75" customHeight="1" x14ac:dyDescent="0.2">
      <c r="A249" s="21">
        <v>248</v>
      </c>
      <c r="B249" s="22" t="s">
        <v>367</v>
      </c>
      <c r="C249" s="22" t="s">
        <v>103</v>
      </c>
      <c r="D249" s="22">
        <v>24</v>
      </c>
      <c r="E249" s="22" t="s">
        <v>133</v>
      </c>
      <c r="F249" s="22">
        <v>48</v>
      </c>
      <c r="G249" s="22">
        <v>19</v>
      </c>
      <c r="H249" s="22">
        <v>26.1</v>
      </c>
      <c r="I249" s="22">
        <v>3.8</v>
      </c>
      <c r="J249" s="22">
        <v>7.7</v>
      </c>
      <c r="K249" s="22">
        <v>0.5</v>
      </c>
      <c r="L249" s="22">
        <v>0.6</v>
      </c>
      <c r="M249" s="22">
        <v>2.2999999999999998</v>
      </c>
      <c r="N249" s="22">
        <v>0.28399999999999997</v>
      </c>
      <c r="O249" s="22">
        <v>3.2</v>
      </c>
      <c r="P249" s="22">
        <v>5.4</v>
      </c>
      <c r="Q249" s="22">
        <v>0.59099999999999997</v>
      </c>
      <c r="R249" s="22">
        <v>0.54200000000000004</v>
      </c>
      <c r="S249" s="22">
        <v>1.5</v>
      </c>
      <c r="T249" s="22">
        <v>1.7</v>
      </c>
      <c r="U249" s="22">
        <v>0.877</v>
      </c>
      <c r="V249" s="22">
        <v>0.7</v>
      </c>
      <c r="W249" s="22">
        <v>2.4</v>
      </c>
      <c r="X249" s="22">
        <v>3.1</v>
      </c>
      <c r="Y249" s="22">
        <v>5.8</v>
      </c>
      <c r="Z249" s="22">
        <v>1</v>
      </c>
      <c r="AA249" s="22">
        <v>0.1</v>
      </c>
      <c r="AB249" s="22">
        <v>1.4</v>
      </c>
      <c r="AC249" s="22">
        <v>1.2</v>
      </c>
      <c r="AD249" s="22">
        <v>9.8000000000000007</v>
      </c>
    </row>
    <row r="250" spans="1:30" ht="15.75" customHeight="1" x14ac:dyDescent="0.2">
      <c r="A250" s="21">
        <v>249</v>
      </c>
      <c r="B250" s="22" t="s">
        <v>368</v>
      </c>
      <c r="C250" s="22" t="s">
        <v>103</v>
      </c>
      <c r="D250" s="22">
        <v>27</v>
      </c>
      <c r="E250" s="22" t="s">
        <v>116</v>
      </c>
      <c r="F250" s="22">
        <v>52</v>
      </c>
      <c r="G250" s="22">
        <v>52</v>
      </c>
      <c r="H250" s="22">
        <v>28.7</v>
      </c>
      <c r="I250" s="22">
        <v>5.2</v>
      </c>
      <c r="J250" s="22">
        <v>10.5</v>
      </c>
      <c r="K250" s="22">
        <v>0.498</v>
      </c>
      <c r="L250" s="22">
        <v>1.6</v>
      </c>
      <c r="M250" s="22">
        <v>3.8</v>
      </c>
      <c r="N250" s="22">
        <v>0.42099999999999999</v>
      </c>
      <c r="O250" s="22">
        <v>3.6</v>
      </c>
      <c r="P250" s="22">
        <v>6.7</v>
      </c>
      <c r="Q250" s="22">
        <v>0.54200000000000004</v>
      </c>
      <c r="R250" s="22">
        <v>0.57399999999999995</v>
      </c>
      <c r="S250" s="22">
        <v>0.5</v>
      </c>
      <c r="T250" s="22">
        <v>0.7</v>
      </c>
      <c r="U250" s="22">
        <v>0.76500000000000001</v>
      </c>
      <c r="V250" s="22">
        <v>0.3</v>
      </c>
      <c r="W250" s="22">
        <v>2.5</v>
      </c>
      <c r="X250" s="22">
        <v>2.8</v>
      </c>
      <c r="Y250" s="22">
        <v>6.5</v>
      </c>
      <c r="Z250" s="22">
        <v>1.1000000000000001</v>
      </c>
      <c r="AA250" s="22">
        <v>0.3</v>
      </c>
      <c r="AB250" s="22">
        <v>0.9</v>
      </c>
      <c r="AC250" s="22">
        <v>0.8</v>
      </c>
      <c r="AD250" s="22">
        <v>12.6</v>
      </c>
    </row>
    <row r="251" spans="1:30" ht="15.75" customHeight="1" x14ac:dyDescent="0.2">
      <c r="A251" s="21">
        <v>250</v>
      </c>
      <c r="B251" s="22" t="s">
        <v>369</v>
      </c>
      <c r="C251" s="22" t="s">
        <v>29</v>
      </c>
      <c r="D251" s="22">
        <v>35</v>
      </c>
      <c r="E251" s="22" t="s">
        <v>170</v>
      </c>
      <c r="F251" s="22">
        <v>28</v>
      </c>
      <c r="G251" s="22">
        <v>1</v>
      </c>
      <c r="H251" s="22">
        <v>11.5</v>
      </c>
      <c r="I251" s="22">
        <v>1.7</v>
      </c>
      <c r="J251" s="22">
        <v>2.7</v>
      </c>
      <c r="K251" s="22">
        <v>0.63200000000000001</v>
      </c>
      <c r="L251" s="22">
        <v>0</v>
      </c>
      <c r="M251" s="22">
        <v>0</v>
      </c>
      <c r="N251" s="20"/>
      <c r="O251" s="22">
        <v>1.7</v>
      </c>
      <c r="P251" s="22">
        <v>2.7</v>
      </c>
      <c r="Q251" s="22">
        <v>0.63200000000000001</v>
      </c>
      <c r="R251" s="22">
        <v>0.63200000000000001</v>
      </c>
      <c r="S251" s="22">
        <v>0.8</v>
      </c>
      <c r="T251" s="22">
        <v>1.7</v>
      </c>
      <c r="U251" s="22">
        <v>0.44700000000000001</v>
      </c>
      <c r="V251" s="22">
        <v>1.7</v>
      </c>
      <c r="W251" s="22">
        <v>3</v>
      </c>
      <c r="X251" s="22">
        <v>4.7</v>
      </c>
      <c r="Y251" s="22">
        <v>0.7</v>
      </c>
      <c r="Z251" s="22">
        <v>0.2</v>
      </c>
      <c r="AA251" s="22">
        <v>0.5</v>
      </c>
      <c r="AB251" s="22">
        <v>0.7</v>
      </c>
      <c r="AC251" s="22">
        <v>1.7</v>
      </c>
      <c r="AD251" s="22">
        <v>4.2</v>
      </c>
    </row>
    <row r="252" spans="1:30" ht="15.75" customHeight="1" x14ac:dyDescent="0.2">
      <c r="A252" s="21">
        <v>251</v>
      </c>
      <c r="B252" s="22" t="s">
        <v>370</v>
      </c>
      <c r="C252" s="22" t="s">
        <v>103</v>
      </c>
      <c r="D252" s="22">
        <v>32</v>
      </c>
      <c r="E252" s="22" t="s">
        <v>227</v>
      </c>
      <c r="F252" s="22">
        <v>26</v>
      </c>
      <c r="G252" s="22">
        <v>0</v>
      </c>
      <c r="H252" s="22">
        <v>11.4</v>
      </c>
      <c r="I252" s="22">
        <v>0.9</v>
      </c>
      <c r="J252" s="22">
        <v>2.5</v>
      </c>
      <c r="K252" s="22">
        <v>0.35899999999999999</v>
      </c>
      <c r="L252" s="22">
        <v>0.5</v>
      </c>
      <c r="M252" s="22">
        <v>1.6</v>
      </c>
      <c r="N252" s="22">
        <v>0.31</v>
      </c>
      <c r="O252" s="22">
        <v>0.4</v>
      </c>
      <c r="P252" s="22">
        <v>0.8</v>
      </c>
      <c r="Q252" s="22">
        <v>0.45500000000000002</v>
      </c>
      <c r="R252" s="22">
        <v>0.46100000000000002</v>
      </c>
      <c r="S252" s="22">
        <v>0.2</v>
      </c>
      <c r="T252" s="22">
        <v>0.3</v>
      </c>
      <c r="U252" s="22">
        <v>0.57099999999999995</v>
      </c>
      <c r="V252" s="22">
        <v>0.2</v>
      </c>
      <c r="W252" s="22">
        <v>0.9</v>
      </c>
      <c r="X252" s="22">
        <v>1.2</v>
      </c>
      <c r="Y252" s="22">
        <v>1.6</v>
      </c>
      <c r="Z252" s="22">
        <v>0.2</v>
      </c>
      <c r="AA252" s="22">
        <v>0.1</v>
      </c>
      <c r="AB252" s="22">
        <v>0.5</v>
      </c>
      <c r="AC252" s="22">
        <v>1</v>
      </c>
      <c r="AD252" s="22">
        <v>2.4</v>
      </c>
    </row>
    <row r="253" spans="1:30" ht="15.75" customHeight="1" x14ac:dyDescent="0.2">
      <c r="A253" s="21">
        <v>252</v>
      </c>
      <c r="B253" s="22" t="s">
        <v>371</v>
      </c>
      <c r="C253" s="22" t="s">
        <v>84</v>
      </c>
      <c r="D253" s="22">
        <v>20</v>
      </c>
      <c r="E253" s="22" t="s">
        <v>90</v>
      </c>
      <c r="F253" s="22">
        <v>20</v>
      </c>
      <c r="G253" s="22">
        <v>12</v>
      </c>
      <c r="H253" s="22">
        <v>16</v>
      </c>
      <c r="I253" s="22">
        <v>1.9</v>
      </c>
      <c r="J253" s="22">
        <v>4.5999999999999996</v>
      </c>
      <c r="K253" s="22">
        <v>0.40200000000000002</v>
      </c>
      <c r="L253" s="22">
        <v>1</v>
      </c>
      <c r="M253" s="22">
        <v>2.2999999999999998</v>
      </c>
      <c r="N253" s="22">
        <v>0.42199999999999999</v>
      </c>
      <c r="O253" s="22">
        <v>0.9</v>
      </c>
      <c r="P253" s="22">
        <v>2.4</v>
      </c>
      <c r="Q253" s="22">
        <v>0.38300000000000001</v>
      </c>
      <c r="R253" s="22">
        <v>0.505</v>
      </c>
      <c r="S253" s="22">
        <v>0.6</v>
      </c>
      <c r="T253" s="22">
        <v>1</v>
      </c>
      <c r="U253" s="22">
        <v>0.55000000000000004</v>
      </c>
      <c r="V253" s="22">
        <v>0.9</v>
      </c>
      <c r="W253" s="22">
        <v>3.3</v>
      </c>
      <c r="X253" s="22">
        <v>4.0999999999999996</v>
      </c>
      <c r="Y253" s="22">
        <v>1.8</v>
      </c>
      <c r="Z253" s="22">
        <v>0.3</v>
      </c>
      <c r="AA253" s="22">
        <v>0.4</v>
      </c>
      <c r="AB253" s="22">
        <v>1</v>
      </c>
      <c r="AC253" s="22">
        <v>1.9</v>
      </c>
      <c r="AD253" s="22">
        <v>5.2</v>
      </c>
    </row>
    <row r="254" spans="1:30" ht="15.75" customHeight="1" x14ac:dyDescent="0.2">
      <c r="A254" s="21">
        <v>253</v>
      </c>
      <c r="B254" s="22" t="s">
        <v>372</v>
      </c>
      <c r="C254" s="22" t="s">
        <v>92</v>
      </c>
      <c r="D254" s="22">
        <v>22</v>
      </c>
      <c r="E254" s="22" t="s">
        <v>93</v>
      </c>
      <c r="F254" s="22">
        <v>2</v>
      </c>
      <c r="G254" s="22">
        <v>0</v>
      </c>
      <c r="H254" s="22">
        <v>3</v>
      </c>
      <c r="I254" s="22">
        <v>0</v>
      </c>
      <c r="J254" s="22">
        <v>1.5</v>
      </c>
      <c r="K254" s="22">
        <v>0</v>
      </c>
      <c r="L254" s="22">
        <v>0</v>
      </c>
      <c r="M254" s="22">
        <v>1.5</v>
      </c>
      <c r="N254" s="22">
        <v>0</v>
      </c>
      <c r="O254" s="22">
        <v>0</v>
      </c>
      <c r="P254" s="22">
        <v>0</v>
      </c>
      <c r="Q254" s="20"/>
      <c r="R254" s="22">
        <v>0</v>
      </c>
      <c r="S254" s="22">
        <v>0</v>
      </c>
      <c r="T254" s="22">
        <v>0</v>
      </c>
      <c r="U254" s="20"/>
      <c r="V254" s="22">
        <v>0</v>
      </c>
      <c r="W254" s="22">
        <v>0</v>
      </c>
      <c r="X254" s="22">
        <v>0</v>
      </c>
      <c r="Y254" s="22">
        <v>0.5</v>
      </c>
      <c r="Z254" s="22">
        <v>0</v>
      </c>
      <c r="AA254" s="22">
        <v>0</v>
      </c>
      <c r="AB254" s="22">
        <v>0</v>
      </c>
      <c r="AC254" s="22">
        <v>0</v>
      </c>
      <c r="AD254" s="22">
        <v>0</v>
      </c>
    </row>
    <row r="255" spans="1:30" ht="15.75" customHeight="1" x14ac:dyDescent="0.2">
      <c r="A255" s="21">
        <v>254</v>
      </c>
      <c r="B255" s="22" t="s">
        <v>373</v>
      </c>
      <c r="C255" s="22" t="s">
        <v>92</v>
      </c>
      <c r="D255" s="22">
        <v>27</v>
      </c>
      <c r="E255" s="22" t="s">
        <v>95</v>
      </c>
      <c r="F255" s="22">
        <v>25</v>
      </c>
      <c r="G255" s="22">
        <v>10</v>
      </c>
      <c r="H255" s="22">
        <v>24.4</v>
      </c>
      <c r="I255" s="22">
        <v>3.5</v>
      </c>
      <c r="J255" s="22">
        <v>8</v>
      </c>
      <c r="K255" s="22">
        <v>0.437</v>
      </c>
      <c r="L255" s="22">
        <v>2.7</v>
      </c>
      <c r="M255" s="22">
        <v>6</v>
      </c>
      <c r="N255" s="22">
        <v>0.44700000000000001</v>
      </c>
      <c r="O255" s="22">
        <v>0.8</v>
      </c>
      <c r="P255" s="22">
        <v>2</v>
      </c>
      <c r="Q255" s="22">
        <v>0.40799999999999997</v>
      </c>
      <c r="R255" s="22">
        <v>0.60599999999999998</v>
      </c>
      <c r="S255" s="22">
        <v>0.8</v>
      </c>
      <c r="T255" s="22">
        <v>1</v>
      </c>
      <c r="U255" s="22">
        <v>0.875</v>
      </c>
      <c r="V255" s="22">
        <v>0.4</v>
      </c>
      <c r="W255" s="22">
        <v>2.6</v>
      </c>
      <c r="X255" s="22">
        <v>3</v>
      </c>
      <c r="Y255" s="22">
        <v>3.1</v>
      </c>
      <c r="Z255" s="22">
        <v>0.4</v>
      </c>
      <c r="AA255" s="22">
        <v>0</v>
      </c>
      <c r="AB255" s="22">
        <v>1</v>
      </c>
      <c r="AC255" s="22">
        <v>1.1000000000000001</v>
      </c>
      <c r="AD255" s="22">
        <v>10.5</v>
      </c>
    </row>
    <row r="256" spans="1:30" ht="15.75" customHeight="1" x14ac:dyDescent="0.2">
      <c r="A256" s="21">
        <v>255</v>
      </c>
      <c r="B256" s="22" t="s">
        <v>374</v>
      </c>
      <c r="C256" s="22" t="s">
        <v>29</v>
      </c>
      <c r="D256" s="22">
        <v>22</v>
      </c>
      <c r="E256" s="22" t="s">
        <v>93</v>
      </c>
      <c r="F256" s="22">
        <v>45</v>
      </c>
      <c r="G256" s="22">
        <v>14</v>
      </c>
      <c r="H256" s="22">
        <v>23.2</v>
      </c>
      <c r="I256" s="22">
        <v>3.7</v>
      </c>
      <c r="J256" s="22">
        <v>5.6</v>
      </c>
      <c r="K256" s="22">
        <v>0.66100000000000003</v>
      </c>
      <c r="L256" s="22">
        <v>0.1</v>
      </c>
      <c r="M256" s="22">
        <v>0.4</v>
      </c>
      <c r="N256" s="22">
        <v>0.25</v>
      </c>
      <c r="O256" s="22">
        <v>3.6</v>
      </c>
      <c r="P256" s="22">
        <v>5.3</v>
      </c>
      <c r="Q256" s="22">
        <v>0.68899999999999995</v>
      </c>
      <c r="R256" s="22">
        <v>0.66900000000000004</v>
      </c>
      <c r="S256" s="22">
        <v>0.9</v>
      </c>
      <c r="T256" s="22">
        <v>1.6</v>
      </c>
      <c r="U256" s="22">
        <v>0.54200000000000004</v>
      </c>
      <c r="V256" s="22">
        <v>2.6</v>
      </c>
      <c r="W256" s="22">
        <v>4.9000000000000004</v>
      </c>
      <c r="X256" s="22">
        <v>7.5</v>
      </c>
      <c r="Y256" s="22">
        <v>0.8</v>
      </c>
      <c r="Z256" s="22">
        <v>0.5</v>
      </c>
      <c r="AA256" s="22">
        <v>2.8</v>
      </c>
      <c r="AB256" s="22">
        <v>1</v>
      </c>
      <c r="AC256" s="22">
        <v>2.1</v>
      </c>
      <c r="AD256" s="22">
        <v>8.4</v>
      </c>
    </row>
    <row r="257" spans="1:30" ht="15.75" customHeight="1" x14ac:dyDescent="0.2">
      <c r="A257" s="21">
        <v>256</v>
      </c>
      <c r="B257" s="22" t="s">
        <v>375</v>
      </c>
      <c r="C257" s="22" t="s">
        <v>112</v>
      </c>
      <c r="D257" s="22">
        <v>26</v>
      </c>
      <c r="E257" s="22" t="s">
        <v>170</v>
      </c>
      <c r="F257" s="22">
        <v>14</v>
      </c>
      <c r="G257" s="22">
        <v>0</v>
      </c>
      <c r="H257" s="22">
        <v>3.2</v>
      </c>
      <c r="I257" s="22">
        <v>0.4</v>
      </c>
      <c r="J257" s="22">
        <v>1</v>
      </c>
      <c r="K257" s="22">
        <v>0.35699999999999998</v>
      </c>
      <c r="L257" s="22">
        <v>0.1</v>
      </c>
      <c r="M257" s="22">
        <v>0.3</v>
      </c>
      <c r="N257" s="22">
        <v>0.25</v>
      </c>
      <c r="O257" s="22">
        <v>0.3</v>
      </c>
      <c r="P257" s="22">
        <v>0.7</v>
      </c>
      <c r="Q257" s="22">
        <v>0.4</v>
      </c>
      <c r="R257" s="22">
        <v>0.39300000000000002</v>
      </c>
      <c r="S257" s="22">
        <v>0.3</v>
      </c>
      <c r="T257" s="22">
        <v>0.4</v>
      </c>
      <c r="U257" s="22">
        <v>0.8</v>
      </c>
      <c r="V257" s="22">
        <v>0.1</v>
      </c>
      <c r="W257" s="22">
        <v>0.6</v>
      </c>
      <c r="X257" s="22">
        <v>0.7</v>
      </c>
      <c r="Y257" s="22">
        <v>0.6</v>
      </c>
      <c r="Z257" s="22">
        <v>0.1</v>
      </c>
      <c r="AA257" s="22">
        <v>0</v>
      </c>
      <c r="AB257" s="22">
        <v>0.1</v>
      </c>
      <c r="AC257" s="22">
        <v>0.3</v>
      </c>
      <c r="AD257" s="22">
        <v>1.1000000000000001</v>
      </c>
    </row>
    <row r="258" spans="1:30" ht="15.75" customHeight="1" x14ac:dyDescent="0.2">
      <c r="A258" s="21">
        <v>257</v>
      </c>
      <c r="B258" s="22" t="s">
        <v>376</v>
      </c>
      <c r="C258" s="22" t="s">
        <v>112</v>
      </c>
      <c r="D258" s="22">
        <v>24</v>
      </c>
      <c r="E258" s="22" t="s">
        <v>116</v>
      </c>
      <c r="F258" s="22">
        <v>51</v>
      </c>
      <c r="G258" s="22">
        <v>1</v>
      </c>
      <c r="H258" s="22">
        <v>22.2</v>
      </c>
      <c r="I258" s="22">
        <v>4.3</v>
      </c>
      <c r="J258" s="22">
        <v>8.8000000000000007</v>
      </c>
      <c r="K258" s="22">
        <v>0.48899999999999999</v>
      </c>
      <c r="L258" s="22">
        <v>2</v>
      </c>
      <c r="M258" s="22">
        <v>5.5</v>
      </c>
      <c r="N258" s="22">
        <v>0.36199999999999999</v>
      </c>
      <c r="O258" s="22">
        <v>2.2999999999999998</v>
      </c>
      <c r="P258" s="22">
        <v>3.4</v>
      </c>
      <c r="Q258" s="22">
        <v>0.69599999999999995</v>
      </c>
      <c r="R258" s="22">
        <v>0.60099999999999998</v>
      </c>
      <c r="S258" s="22">
        <v>1.4</v>
      </c>
      <c r="T258" s="22">
        <v>1.8</v>
      </c>
      <c r="U258" s="22">
        <v>0.77800000000000002</v>
      </c>
      <c r="V258" s="22">
        <v>0.3</v>
      </c>
      <c r="W258" s="22">
        <v>2.1</v>
      </c>
      <c r="X258" s="22">
        <v>2.4</v>
      </c>
      <c r="Y258" s="22">
        <v>1.5</v>
      </c>
      <c r="Z258" s="22">
        <v>0.4</v>
      </c>
      <c r="AA258" s="22">
        <v>0.2</v>
      </c>
      <c r="AB258" s="22">
        <v>1</v>
      </c>
      <c r="AC258" s="22">
        <v>1.5</v>
      </c>
      <c r="AD258" s="22">
        <v>12</v>
      </c>
    </row>
    <row r="259" spans="1:30" ht="15.75" customHeight="1" x14ac:dyDescent="0.2">
      <c r="A259" s="21">
        <v>258</v>
      </c>
      <c r="B259" s="22" t="s">
        <v>377</v>
      </c>
      <c r="C259" s="22" t="s">
        <v>29</v>
      </c>
      <c r="D259" s="22">
        <v>32</v>
      </c>
      <c r="E259" s="22" t="s">
        <v>183</v>
      </c>
      <c r="F259" s="22">
        <v>18</v>
      </c>
      <c r="G259" s="22">
        <v>7</v>
      </c>
      <c r="H259" s="22">
        <v>21.5</v>
      </c>
      <c r="I259" s="22">
        <v>2</v>
      </c>
      <c r="J259" s="22">
        <v>4.3</v>
      </c>
      <c r="K259" s="22">
        <v>0.46800000000000003</v>
      </c>
      <c r="L259" s="22">
        <v>0.9</v>
      </c>
      <c r="M259" s="22">
        <v>2.5</v>
      </c>
      <c r="N259" s="22">
        <v>0.35599999999999998</v>
      </c>
      <c r="O259" s="22">
        <v>1.1000000000000001</v>
      </c>
      <c r="P259" s="22">
        <v>1.8</v>
      </c>
      <c r="Q259" s="22">
        <v>0.625</v>
      </c>
      <c r="R259" s="22">
        <v>0.57099999999999995</v>
      </c>
      <c r="S259" s="22">
        <v>0.8</v>
      </c>
      <c r="T259" s="22">
        <v>1.2</v>
      </c>
      <c r="U259" s="22">
        <v>0.68200000000000005</v>
      </c>
      <c r="V259" s="22">
        <v>0.8</v>
      </c>
      <c r="W259" s="22">
        <v>2.7</v>
      </c>
      <c r="X259" s="22">
        <v>3.6</v>
      </c>
      <c r="Y259" s="22">
        <v>1.9</v>
      </c>
      <c r="Z259" s="22">
        <v>0.4</v>
      </c>
      <c r="AA259" s="22">
        <v>0.8</v>
      </c>
      <c r="AB259" s="22">
        <v>0.9</v>
      </c>
      <c r="AC259" s="22">
        <v>2.2000000000000002</v>
      </c>
      <c r="AD259" s="22">
        <v>5.7</v>
      </c>
    </row>
    <row r="260" spans="1:30" ht="15.75" customHeight="1" x14ac:dyDescent="0.2">
      <c r="A260" s="21">
        <v>259</v>
      </c>
      <c r="B260" s="22" t="s">
        <v>378</v>
      </c>
      <c r="C260" s="22" t="s">
        <v>112</v>
      </c>
      <c r="D260" s="22">
        <v>24</v>
      </c>
      <c r="E260" s="22" t="s">
        <v>159</v>
      </c>
      <c r="F260" s="22">
        <v>31</v>
      </c>
      <c r="G260" s="22">
        <v>11</v>
      </c>
      <c r="H260" s="22">
        <v>18.100000000000001</v>
      </c>
      <c r="I260" s="22">
        <v>2.8</v>
      </c>
      <c r="J260" s="22">
        <v>6</v>
      </c>
      <c r="K260" s="22">
        <v>0.46200000000000002</v>
      </c>
      <c r="L260" s="22">
        <v>1</v>
      </c>
      <c r="M260" s="22">
        <v>3</v>
      </c>
      <c r="N260" s="22">
        <v>0.33</v>
      </c>
      <c r="O260" s="22">
        <v>1.8</v>
      </c>
      <c r="P260" s="22">
        <v>3</v>
      </c>
      <c r="Q260" s="22">
        <v>0.59799999999999998</v>
      </c>
      <c r="R260" s="22">
        <v>0.54600000000000004</v>
      </c>
      <c r="S260" s="22">
        <v>0.6</v>
      </c>
      <c r="T260" s="22">
        <v>0.7</v>
      </c>
      <c r="U260" s="22">
        <v>0.90900000000000003</v>
      </c>
      <c r="V260" s="22">
        <v>0.6</v>
      </c>
      <c r="W260" s="22">
        <v>1.8</v>
      </c>
      <c r="X260" s="22">
        <v>2.4</v>
      </c>
      <c r="Y260" s="22">
        <v>0.7</v>
      </c>
      <c r="Z260" s="22">
        <v>0.4</v>
      </c>
      <c r="AA260" s="22">
        <v>0.2</v>
      </c>
      <c r="AB260" s="22">
        <v>0.7</v>
      </c>
      <c r="AC260" s="22">
        <v>1.6</v>
      </c>
      <c r="AD260" s="22">
        <v>7.2</v>
      </c>
    </row>
    <row r="261" spans="1:30" ht="15.75" customHeight="1" x14ac:dyDescent="0.2">
      <c r="A261" s="21">
        <v>260</v>
      </c>
      <c r="B261" s="22" t="s">
        <v>379</v>
      </c>
      <c r="C261" s="22" t="s">
        <v>112</v>
      </c>
      <c r="D261" s="22">
        <v>27</v>
      </c>
      <c r="E261" s="22" t="s">
        <v>95</v>
      </c>
      <c r="F261" s="22">
        <v>42</v>
      </c>
      <c r="G261" s="22">
        <v>13</v>
      </c>
      <c r="H261" s="22">
        <v>19.5</v>
      </c>
      <c r="I261" s="22">
        <v>1.5</v>
      </c>
      <c r="J261" s="22">
        <v>3.6</v>
      </c>
      <c r="K261" s="22">
        <v>0.41399999999999998</v>
      </c>
      <c r="L261" s="22">
        <v>0.6</v>
      </c>
      <c r="M261" s="22">
        <v>2</v>
      </c>
      <c r="N261" s="22">
        <v>0.27900000000000003</v>
      </c>
      <c r="O261" s="22">
        <v>0.9</v>
      </c>
      <c r="P261" s="22">
        <v>1.6</v>
      </c>
      <c r="Q261" s="22">
        <v>0.59099999999999997</v>
      </c>
      <c r="R261" s="22">
        <v>0.49299999999999999</v>
      </c>
      <c r="S261" s="22">
        <v>0.3</v>
      </c>
      <c r="T261" s="22">
        <v>0.3</v>
      </c>
      <c r="U261" s="22">
        <v>0.78600000000000003</v>
      </c>
      <c r="V261" s="22">
        <v>1.2</v>
      </c>
      <c r="W261" s="22">
        <v>3.1</v>
      </c>
      <c r="X261" s="22">
        <v>4.4000000000000004</v>
      </c>
      <c r="Y261" s="22">
        <v>1.8</v>
      </c>
      <c r="Z261" s="22">
        <v>0.8</v>
      </c>
      <c r="AA261" s="22">
        <v>0.9</v>
      </c>
      <c r="AB261" s="22">
        <v>0.6</v>
      </c>
      <c r="AC261" s="22">
        <v>1.2</v>
      </c>
      <c r="AD261" s="22">
        <v>3.8</v>
      </c>
    </row>
    <row r="262" spans="1:30" ht="15.75" customHeight="1" x14ac:dyDescent="0.2">
      <c r="A262" s="21">
        <v>261</v>
      </c>
      <c r="B262" s="22" t="s">
        <v>380</v>
      </c>
      <c r="C262" s="22" t="s">
        <v>92</v>
      </c>
      <c r="D262" s="22">
        <v>26</v>
      </c>
      <c r="E262" s="22" t="s">
        <v>127</v>
      </c>
      <c r="F262" s="22">
        <v>35</v>
      </c>
      <c r="G262" s="22">
        <v>0</v>
      </c>
      <c r="H262" s="22">
        <v>8.6</v>
      </c>
      <c r="I262" s="22">
        <v>0.9</v>
      </c>
      <c r="J262" s="22">
        <v>2.2000000000000002</v>
      </c>
      <c r="K262" s="22">
        <v>0.39500000000000002</v>
      </c>
      <c r="L262" s="22">
        <v>0.4</v>
      </c>
      <c r="M262" s="22">
        <v>1.1000000000000001</v>
      </c>
      <c r="N262" s="22">
        <v>0.35</v>
      </c>
      <c r="O262" s="22">
        <v>0.5</v>
      </c>
      <c r="P262" s="22">
        <v>1</v>
      </c>
      <c r="Q262" s="22">
        <v>0.44400000000000001</v>
      </c>
      <c r="R262" s="22">
        <v>0.48699999999999999</v>
      </c>
      <c r="S262" s="22">
        <v>0.4</v>
      </c>
      <c r="T262" s="22">
        <v>0.6</v>
      </c>
      <c r="U262" s="22">
        <v>0.7</v>
      </c>
      <c r="V262" s="22">
        <v>0.1</v>
      </c>
      <c r="W262" s="22">
        <v>0.7</v>
      </c>
      <c r="X262" s="22">
        <v>0.9</v>
      </c>
      <c r="Y262" s="22">
        <v>0.7</v>
      </c>
      <c r="Z262" s="22">
        <v>0.4</v>
      </c>
      <c r="AA262" s="22">
        <v>0.1</v>
      </c>
      <c r="AB262" s="22">
        <v>0.3</v>
      </c>
      <c r="AC262" s="22">
        <v>0.5</v>
      </c>
      <c r="AD262" s="22">
        <v>2.5</v>
      </c>
    </row>
    <row r="263" spans="1:30" ht="15.75" customHeight="1" x14ac:dyDescent="0.2">
      <c r="A263" s="21">
        <v>262</v>
      </c>
      <c r="B263" s="22" t="s">
        <v>381</v>
      </c>
      <c r="C263" s="22" t="s">
        <v>29</v>
      </c>
      <c r="D263" s="22">
        <v>28</v>
      </c>
      <c r="E263" s="22" t="s">
        <v>131</v>
      </c>
      <c r="F263" s="22">
        <v>37</v>
      </c>
      <c r="G263" s="22">
        <v>2</v>
      </c>
      <c r="H263" s="22">
        <v>14.8</v>
      </c>
      <c r="I263" s="22">
        <v>2.1</v>
      </c>
      <c r="J263" s="22">
        <v>3</v>
      </c>
      <c r="K263" s="22">
        <v>0.67900000000000005</v>
      </c>
      <c r="L263" s="22">
        <v>0</v>
      </c>
      <c r="M263" s="22">
        <v>0</v>
      </c>
      <c r="N263" s="20"/>
      <c r="O263" s="22">
        <v>2.1</v>
      </c>
      <c r="P263" s="22">
        <v>3</v>
      </c>
      <c r="Q263" s="22">
        <v>0.67900000000000005</v>
      </c>
      <c r="R263" s="22">
        <v>0.67900000000000005</v>
      </c>
      <c r="S263" s="22">
        <v>0.8</v>
      </c>
      <c r="T263" s="22">
        <v>0.8</v>
      </c>
      <c r="U263" s="22">
        <v>0.90300000000000002</v>
      </c>
      <c r="V263" s="22">
        <v>1.8</v>
      </c>
      <c r="W263" s="22">
        <v>2</v>
      </c>
      <c r="X263" s="22">
        <v>3.8</v>
      </c>
      <c r="Y263" s="22">
        <v>0.8</v>
      </c>
      <c r="Z263" s="22">
        <v>0.4</v>
      </c>
      <c r="AA263" s="22">
        <v>1</v>
      </c>
      <c r="AB263" s="22">
        <v>0.4</v>
      </c>
      <c r="AC263" s="22">
        <v>1.3</v>
      </c>
      <c r="AD263" s="22">
        <v>4.9000000000000004</v>
      </c>
    </row>
    <row r="264" spans="1:30" ht="15.75" customHeight="1" x14ac:dyDescent="0.2">
      <c r="A264" s="21">
        <v>263</v>
      </c>
      <c r="B264" s="22" t="s">
        <v>382</v>
      </c>
      <c r="C264" s="22" t="s">
        <v>84</v>
      </c>
      <c r="D264" s="22">
        <v>21</v>
      </c>
      <c r="E264" s="22" t="s">
        <v>227</v>
      </c>
      <c r="F264" s="22">
        <v>49</v>
      </c>
      <c r="G264" s="22">
        <v>23</v>
      </c>
      <c r="H264" s="22">
        <v>25.4</v>
      </c>
      <c r="I264" s="22">
        <v>5.9</v>
      </c>
      <c r="J264" s="22">
        <v>11.1</v>
      </c>
      <c r="K264" s="22">
        <v>0.53500000000000003</v>
      </c>
      <c r="L264" s="22">
        <v>0.8</v>
      </c>
      <c r="M264" s="22">
        <v>2.5</v>
      </c>
      <c r="N264" s="22">
        <v>0.314</v>
      </c>
      <c r="O264" s="22">
        <v>5.2</v>
      </c>
      <c r="P264" s="22">
        <v>8.6</v>
      </c>
      <c r="Q264" s="22">
        <v>0.59799999999999998</v>
      </c>
      <c r="R264" s="22">
        <v>0.56999999999999995</v>
      </c>
      <c r="S264" s="22">
        <v>3</v>
      </c>
      <c r="T264" s="22">
        <v>4.0999999999999996</v>
      </c>
      <c r="U264" s="22">
        <v>0.72099999999999997</v>
      </c>
      <c r="V264" s="22">
        <v>1.2</v>
      </c>
      <c r="W264" s="22">
        <v>3.4</v>
      </c>
      <c r="X264" s="22">
        <v>4.7</v>
      </c>
      <c r="Y264" s="22">
        <v>1.8</v>
      </c>
      <c r="Z264" s="22">
        <v>0.7</v>
      </c>
      <c r="AA264" s="22">
        <v>0.4</v>
      </c>
      <c r="AB264" s="22">
        <v>1.6</v>
      </c>
      <c r="AC264" s="22">
        <v>2.2000000000000002</v>
      </c>
      <c r="AD264" s="22">
        <v>15.6</v>
      </c>
    </row>
    <row r="265" spans="1:30" ht="15.75" customHeight="1" x14ac:dyDescent="0.2">
      <c r="A265" s="21">
        <v>264</v>
      </c>
      <c r="B265" s="22" t="s">
        <v>383</v>
      </c>
      <c r="C265" s="22" t="s">
        <v>84</v>
      </c>
      <c r="D265" s="22">
        <v>28</v>
      </c>
      <c r="E265" s="22" t="s">
        <v>116</v>
      </c>
      <c r="F265" s="22">
        <v>51</v>
      </c>
      <c r="G265" s="22">
        <v>51</v>
      </c>
      <c r="H265" s="22">
        <v>31.7</v>
      </c>
      <c r="I265" s="22">
        <v>8.5</v>
      </c>
      <c r="J265" s="22">
        <v>18.8</v>
      </c>
      <c r="K265" s="22">
        <v>0.45600000000000002</v>
      </c>
      <c r="L265" s="22">
        <v>2.2999999999999998</v>
      </c>
      <c r="M265" s="22">
        <v>6.8</v>
      </c>
      <c r="N265" s="22">
        <v>0.33200000000000002</v>
      </c>
      <c r="O265" s="22">
        <v>6.3</v>
      </c>
      <c r="P265" s="22">
        <v>11.9</v>
      </c>
      <c r="Q265" s="22">
        <v>0.52600000000000002</v>
      </c>
      <c r="R265" s="22">
        <v>0.51600000000000001</v>
      </c>
      <c r="S265" s="22">
        <v>2.5</v>
      </c>
      <c r="T265" s="22">
        <v>3.1</v>
      </c>
      <c r="U265" s="22">
        <v>0.80100000000000005</v>
      </c>
      <c r="V265" s="22">
        <v>1</v>
      </c>
      <c r="W265" s="22">
        <v>5.4</v>
      </c>
      <c r="X265" s="22">
        <v>6.3</v>
      </c>
      <c r="Y265" s="22">
        <v>4.2</v>
      </c>
      <c r="Z265" s="22">
        <v>0.4</v>
      </c>
      <c r="AA265" s="22">
        <v>0.7</v>
      </c>
      <c r="AB265" s="22">
        <v>2.6</v>
      </c>
      <c r="AC265" s="22">
        <v>2.2000000000000002</v>
      </c>
      <c r="AD265" s="22">
        <v>21.8</v>
      </c>
    </row>
    <row r="266" spans="1:30" ht="15.75" customHeight="1" x14ac:dyDescent="0.2">
      <c r="A266" s="21">
        <v>265</v>
      </c>
      <c r="B266" s="22" t="s">
        <v>384</v>
      </c>
      <c r="C266" s="22" t="s">
        <v>29</v>
      </c>
      <c r="D266" s="22">
        <v>28</v>
      </c>
      <c r="E266" s="22" t="s">
        <v>178</v>
      </c>
      <c r="F266" s="22">
        <v>29</v>
      </c>
      <c r="G266" s="22">
        <v>0</v>
      </c>
      <c r="H266" s="22">
        <v>9.3000000000000007</v>
      </c>
      <c r="I266" s="22">
        <v>0.9</v>
      </c>
      <c r="J266" s="22">
        <v>2.4</v>
      </c>
      <c r="K266" s="22">
        <v>0.377</v>
      </c>
      <c r="L266" s="22">
        <v>0.1</v>
      </c>
      <c r="M266" s="22">
        <v>0.6</v>
      </c>
      <c r="N266" s="22">
        <v>0.111</v>
      </c>
      <c r="O266" s="22">
        <v>0.8</v>
      </c>
      <c r="P266" s="22">
        <v>1.8</v>
      </c>
      <c r="Q266" s="22">
        <v>0.47099999999999997</v>
      </c>
      <c r="R266" s="22">
        <v>0.39100000000000001</v>
      </c>
      <c r="S266" s="22">
        <v>0.4</v>
      </c>
      <c r="T266" s="22">
        <v>0.6</v>
      </c>
      <c r="U266" s="22">
        <v>0.76500000000000001</v>
      </c>
      <c r="V266" s="22">
        <v>1.3</v>
      </c>
      <c r="W266" s="22">
        <v>1</v>
      </c>
      <c r="X266" s="22">
        <v>2.2000000000000002</v>
      </c>
      <c r="Y266" s="22">
        <v>0.6</v>
      </c>
      <c r="Z266" s="22">
        <v>0.2</v>
      </c>
      <c r="AA266" s="22">
        <v>0.4</v>
      </c>
      <c r="AB266" s="22">
        <v>0.4</v>
      </c>
      <c r="AC266" s="22">
        <v>0.9</v>
      </c>
      <c r="AD266" s="22">
        <v>2.2999999999999998</v>
      </c>
    </row>
    <row r="267" spans="1:30" ht="15.75" customHeight="1" x14ac:dyDescent="0.2">
      <c r="A267" s="21">
        <v>266</v>
      </c>
      <c r="B267" s="22" t="s">
        <v>385</v>
      </c>
      <c r="C267" s="22" t="s">
        <v>84</v>
      </c>
      <c r="D267" s="22">
        <v>22</v>
      </c>
      <c r="E267" s="22" t="s">
        <v>95</v>
      </c>
      <c r="F267" s="22">
        <v>11</v>
      </c>
      <c r="G267" s="22">
        <v>0</v>
      </c>
      <c r="H267" s="22">
        <v>11.1</v>
      </c>
      <c r="I267" s="22">
        <v>1.5</v>
      </c>
      <c r="J267" s="22">
        <v>3.9</v>
      </c>
      <c r="K267" s="22">
        <v>0.372</v>
      </c>
      <c r="L267" s="22">
        <v>0.5</v>
      </c>
      <c r="M267" s="22">
        <v>2.2000000000000002</v>
      </c>
      <c r="N267" s="22">
        <v>0.20799999999999999</v>
      </c>
      <c r="O267" s="22">
        <v>1</v>
      </c>
      <c r="P267" s="22">
        <v>1.7</v>
      </c>
      <c r="Q267" s="22">
        <v>0.57899999999999996</v>
      </c>
      <c r="R267" s="22">
        <v>0.43</v>
      </c>
      <c r="S267" s="22">
        <v>0.3</v>
      </c>
      <c r="T267" s="22">
        <v>0.4</v>
      </c>
      <c r="U267" s="22">
        <v>0.75</v>
      </c>
      <c r="V267" s="22">
        <v>0.6</v>
      </c>
      <c r="W267" s="22">
        <v>0.8</v>
      </c>
      <c r="X267" s="22">
        <v>1.5</v>
      </c>
      <c r="Y267" s="22">
        <v>0.5</v>
      </c>
      <c r="Z267" s="22">
        <v>0.1</v>
      </c>
      <c r="AA267" s="22">
        <v>0.1</v>
      </c>
      <c r="AB267" s="22">
        <v>0.4</v>
      </c>
      <c r="AC267" s="22">
        <v>1.7</v>
      </c>
      <c r="AD267" s="22">
        <v>3.6</v>
      </c>
    </row>
    <row r="268" spans="1:30" ht="15.75" customHeight="1" x14ac:dyDescent="0.2">
      <c r="A268" s="21">
        <v>267</v>
      </c>
      <c r="B268" s="22" t="s">
        <v>386</v>
      </c>
      <c r="C268" s="22" t="s">
        <v>92</v>
      </c>
      <c r="D268" s="22">
        <v>28</v>
      </c>
      <c r="E268" s="22" t="s">
        <v>153</v>
      </c>
      <c r="F268" s="22">
        <v>25</v>
      </c>
      <c r="G268" s="22">
        <v>23</v>
      </c>
      <c r="H268" s="22">
        <v>34.9</v>
      </c>
      <c r="I268" s="22">
        <v>6.8</v>
      </c>
      <c r="J268" s="22">
        <v>15</v>
      </c>
      <c r="K268" s="22">
        <v>0.45200000000000001</v>
      </c>
      <c r="L268" s="22">
        <v>2.4</v>
      </c>
      <c r="M268" s="22">
        <v>6.8</v>
      </c>
      <c r="N268" s="22">
        <v>0.34899999999999998</v>
      </c>
      <c r="O268" s="22">
        <v>4.4000000000000004</v>
      </c>
      <c r="P268" s="22">
        <v>8.3000000000000007</v>
      </c>
      <c r="Q268" s="22">
        <v>0.53600000000000003</v>
      </c>
      <c r="R268" s="22">
        <v>0.53100000000000003</v>
      </c>
      <c r="S268" s="22">
        <v>3.5</v>
      </c>
      <c r="T268" s="22">
        <v>4.0999999999999996</v>
      </c>
      <c r="U268" s="22">
        <v>0.85399999999999998</v>
      </c>
      <c r="V268" s="22">
        <v>0.3</v>
      </c>
      <c r="W268" s="22">
        <v>4.8</v>
      </c>
      <c r="X268" s="22">
        <v>5.2</v>
      </c>
      <c r="Y268" s="22">
        <v>3.9</v>
      </c>
      <c r="Z268" s="22">
        <v>0.8</v>
      </c>
      <c r="AA268" s="22">
        <v>0.3</v>
      </c>
      <c r="AB268" s="22">
        <v>2.1</v>
      </c>
      <c r="AC268" s="22">
        <v>2.2999999999999998</v>
      </c>
      <c r="AD268" s="22">
        <v>19.5</v>
      </c>
    </row>
    <row r="269" spans="1:30" ht="15.75" customHeight="1" x14ac:dyDescent="0.2">
      <c r="A269" s="21">
        <v>268</v>
      </c>
      <c r="B269" s="22" t="s">
        <v>387</v>
      </c>
      <c r="C269" s="22" t="s">
        <v>92</v>
      </c>
      <c r="D269" s="22">
        <v>23</v>
      </c>
      <c r="E269" s="22" t="s">
        <v>183</v>
      </c>
      <c r="F269" s="22">
        <v>25</v>
      </c>
      <c r="G269" s="22">
        <v>0</v>
      </c>
      <c r="H269" s="22">
        <v>9</v>
      </c>
      <c r="I269" s="22">
        <v>1.6</v>
      </c>
      <c r="J269" s="22">
        <v>3.3</v>
      </c>
      <c r="K269" s="22">
        <v>0.47</v>
      </c>
      <c r="L269" s="22">
        <v>0.5</v>
      </c>
      <c r="M269" s="22">
        <v>1.6</v>
      </c>
      <c r="N269" s="22">
        <v>0.32500000000000001</v>
      </c>
      <c r="O269" s="22">
        <v>1</v>
      </c>
      <c r="P269" s="22">
        <v>1.7</v>
      </c>
      <c r="Q269" s="22">
        <v>0.60499999999999998</v>
      </c>
      <c r="R269" s="22">
        <v>0.54800000000000004</v>
      </c>
      <c r="S269" s="22">
        <v>0.5</v>
      </c>
      <c r="T269" s="22">
        <v>0.8</v>
      </c>
      <c r="U269" s="22">
        <v>0.63200000000000001</v>
      </c>
      <c r="V269" s="22">
        <v>0.4</v>
      </c>
      <c r="W269" s="22">
        <v>0.8</v>
      </c>
      <c r="X269" s="22">
        <v>1.2</v>
      </c>
      <c r="Y269" s="22">
        <v>0.5</v>
      </c>
      <c r="Z269" s="22">
        <v>0.4</v>
      </c>
      <c r="AA269" s="22">
        <v>0.1</v>
      </c>
      <c r="AB269" s="22">
        <v>0.4</v>
      </c>
      <c r="AC269" s="22">
        <v>0.8</v>
      </c>
      <c r="AD269" s="22">
        <v>4.0999999999999996</v>
      </c>
    </row>
    <row r="270" spans="1:30" ht="15.75" customHeight="1" x14ac:dyDescent="0.2">
      <c r="A270" s="21">
        <v>269</v>
      </c>
      <c r="B270" s="22" t="s">
        <v>388</v>
      </c>
      <c r="C270" s="22" t="s">
        <v>103</v>
      </c>
      <c r="D270" s="22">
        <v>24</v>
      </c>
      <c r="E270" s="22" t="s">
        <v>99</v>
      </c>
      <c r="F270" s="22">
        <v>12</v>
      </c>
      <c r="G270" s="22">
        <v>0</v>
      </c>
      <c r="H270" s="22">
        <v>6.3</v>
      </c>
      <c r="I270" s="22">
        <v>0.8</v>
      </c>
      <c r="J270" s="22">
        <v>1.8</v>
      </c>
      <c r="K270" s="22">
        <v>0.40899999999999997</v>
      </c>
      <c r="L270" s="22">
        <v>0</v>
      </c>
      <c r="M270" s="22">
        <v>0.4</v>
      </c>
      <c r="N270" s="22">
        <v>0</v>
      </c>
      <c r="O270" s="22">
        <v>0.8</v>
      </c>
      <c r="P270" s="22">
        <v>1.4</v>
      </c>
      <c r="Q270" s="22">
        <v>0.52900000000000003</v>
      </c>
      <c r="R270" s="22">
        <v>0.40899999999999997</v>
      </c>
      <c r="S270" s="22">
        <v>1.1000000000000001</v>
      </c>
      <c r="T270" s="22">
        <v>1.4</v>
      </c>
      <c r="U270" s="22">
        <v>0.76500000000000001</v>
      </c>
      <c r="V270" s="22">
        <v>0.4</v>
      </c>
      <c r="W270" s="22">
        <v>0.6</v>
      </c>
      <c r="X270" s="22">
        <v>1</v>
      </c>
      <c r="Y270" s="22">
        <v>1</v>
      </c>
      <c r="Z270" s="22">
        <v>0.3</v>
      </c>
      <c r="AA270" s="22">
        <v>0.3</v>
      </c>
      <c r="AB270" s="22">
        <v>0.4</v>
      </c>
      <c r="AC270" s="22">
        <v>0.5</v>
      </c>
      <c r="AD270" s="22">
        <v>2.6</v>
      </c>
    </row>
    <row r="271" spans="1:30" ht="15.75" customHeight="1" x14ac:dyDescent="0.2">
      <c r="A271" s="21">
        <v>270</v>
      </c>
      <c r="B271" s="22" t="s">
        <v>389</v>
      </c>
      <c r="C271" s="22" t="s">
        <v>29</v>
      </c>
      <c r="D271" s="22">
        <v>30</v>
      </c>
      <c r="E271" s="22" t="s">
        <v>135</v>
      </c>
      <c r="F271" s="22">
        <v>20</v>
      </c>
      <c r="G271" s="22">
        <v>0</v>
      </c>
      <c r="H271" s="22">
        <v>8.5</v>
      </c>
      <c r="I271" s="22">
        <v>1.1000000000000001</v>
      </c>
      <c r="J271" s="22">
        <v>1.8</v>
      </c>
      <c r="K271" s="22">
        <v>0.629</v>
      </c>
      <c r="L271" s="22">
        <v>0</v>
      </c>
      <c r="M271" s="22">
        <v>0.2</v>
      </c>
      <c r="N271" s="22">
        <v>0</v>
      </c>
      <c r="O271" s="22">
        <v>1.1000000000000001</v>
      </c>
      <c r="P271" s="22">
        <v>1.6</v>
      </c>
      <c r="Q271" s="22">
        <v>0.68799999999999994</v>
      </c>
      <c r="R271" s="22">
        <v>0.629</v>
      </c>
      <c r="S271" s="22">
        <v>0.4</v>
      </c>
      <c r="T271" s="22">
        <v>0.8</v>
      </c>
      <c r="U271" s="22">
        <v>0.46700000000000003</v>
      </c>
      <c r="V271" s="22">
        <v>1.3</v>
      </c>
      <c r="W271" s="22">
        <v>1.7</v>
      </c>
      <c r="X271" s="22">
        <v>3</v>
      </c>
      <c r="Y271" s="22">
        <v>1.1000000000000001</v>
      </c>
      <c r="Z271" s="22">
        <v>0.3</v>
      </c>
      <c r="AA271" s="22">
        <v>0.4</v>
      </c>
      <c r="AB271" s="22">
        <v>0.7</v>
      </c>
      <c r="AC271" s="22">
        <v>1.2</v>
      </c>
      <c r="AD271" s="22">
        <v>2.6</v>
      </c>
    </row>
    <row r="272" spans="1:30" ht="15.75" customHeight="1" x14ac:dyDescent="0.2">
      <c r="A272" s="21">
        <v>271</v>
      </c>
      <c r="B272" s="22" t="s">
        <v>390</v>
      </c>
      <c r="C272" s="22" t="s">
        <v>112</v>
      </c>
      <c r="D272" s="22">
        <v>32</v>
      </c>
      <c r="E272" s="22" t="s">
        <v>164</v>
      </c>
      <c r="F272" s="22">
        <v>47</v>
      </c>
      <c r="G272" s="22">
        <v>47</v>
      </c>
      <c r="H272" s="22">
        <v>34.4</v>
      </c>
      <c r="I272" s="22">
        <v>9</v>
      </c>
      <c r="J272" s="22">
        <v>17.100000000000001</v>
      </c>
      <c r="K272" s="22">
        <v>0.52800000000000002</v>
      </c>
      <c r="L272" s="22">
        <v>2.4</v>
      </c>
      <c r="M272" s="22">
        <v>5.2</v>
      </c>
      <c r="N272" s="22">
        <v>0.45500000000000002</v>
      </c>
      <c r="O272" s="22">
        <v>6.7</v>
      </c>
      <c r="P272" s="22">
        <v>11.9</v>
      </c>
      <c r="Q272" s="22">
        <v>0.56000000000000005</v>
      </c>
      <c r="R272" s="22">
        <v>0.59699999999999998</v>
      </c>
      <c r="S272" s="22">
        <v>3.8</v>
      </c>
      <c r="T272" s="22">
        <v>4.3</v>
      </c>
      <c r="U272" s="22">
        <v>0.89100000000000001</v>
      </c>
      <c r="V272" s="22">
        <v>1.1000000000000001</v>
      </c>
      <c r="W272" s="22">
        <v>5.0999999999999996</v>
      </c>
      <c r="X272" s="22">
        <v>6.2</v>
      </c>
      <c r="Y272" s="22">
        <v>3.8</v>
      </c>
      <c r="Z272" s="22">
        <v>1.7</v>
      </c>
      <c r="AA272" s="22">
        <v>0.9</v>
      </c>
      <c r="AB272" s="22">
        <v>1.6</v>
      </c>
      <c r="AC272" s="22">
        <v>1.5</v>
      </c>
      <c r="AD272" s="22">
        <v>24.2</v>
      </c>
    </row>
    <row r="273" spans="1:30" ht="15.75" customHeight="1" x14ac:dyDescent="0.2">
      <c r="A273" s="21">
        <v>272</v>
      </c>
      <c r="B273" s="22" t="s">
        <v>391</v>
      </c>
      <c r="C273" s="22" t="s">
        <v>92</v>
      </c>
      <c r="D273" s="22">
        <v>29</v>
      </c>
      <c r="E273" s="22" t="s">
        <v>101</v>
      </c>
      <c r="F273" s="22">
        <v>41</v>
      </c>
      <c r="G273" s="22">
        <v>1</v>
      </c>
      <c r="H273" s="22">
        <v>27.6</v>
      </c>
      <c r="I273" s="22">
        <v>5.4</v>
      </c>
      <c r="J273" s="22">
        <v>12.5</v>
      </c>
      <c r="K273" s="22">
        <v>0.42799999999999999</v>
      </c>
      <c r="L273" s="22">
        <v>1.8</v>
      </c>
      <c r="M273" s="22">
        <v>5.0999999999999996</v>
      </c>
      <c r="N273" s="22">
        <v>0.34100000000000003</v>
      </c>
      <c r="O273" s="22">
        <v>3.6</v>
      </c>
      <c r="P273" s="22">
        <v>7.4</v>
      </c>
      <c r="Q273" s="22">
        <v>0.48799999999999999</v>
      </c>
      <c r="R273" s="22">
        <v>0.498</v>
      </c>
      <c r="S273" s="22">
        <v>2.2000000000000002</v>
      </c>
      <c r="T273" s="22">
        <v>3</v>
      </c>
      <c r="U273" s="22">
        <v>0.748</v>
      </c>
      <c r="V273" s="22">
        <v>0.5</v>
      </c>
      <c r="W273" s="22">
        <v>3.1</v>
      </c>
      <c r="X273" s="22">
        <v>3.6</v>
      </c>
      <c r="Y273" s="22">
        <v>4.3</v>
      </c>
      <c r="Z273" s="22">
        <v>1</v>
      </c>
      <c r="AA273" s="22">
        <v>0.4</v>
      </c>
      <c r="AB273" s="22">
        <v>1.5</v>
      </c>
      <c r="AC273" s="22">
        <v>1.7</v>
      </c>
      <c r="AD273" s="22">
        <v>14.7</v>
      </c>
    </row>
    <row r="274" spans="1:30" ht="15.75" customHeight="1" x14ac:dyDescent="0.2">
      <c r="A274" s="21">
        <v>273</v>
      </c>
      <c r="B274" s="22" t="s">
        <v>392</v>
      </c>
      <c r="C274" s="22" t="s">
        <v>103</v>
      </c>
      <c r="D274" s="22">
        <v>22</v>
      </c>
      <c r="E274" s="22" t="s">
        <v>88</v>
      </c>
      <c r="F274" s="22">
        <v>16</v>
      </c>
      <c r="G274" s="22">
        <v>0</v>
      </c>
      <c r="H274" s="22">
        <v>9.1</v>
      </c>
      <c r="I274" s="22">
        <v>1</v>
      </c>
      <c r="J274" s="22">
        <v>3.3</v>
      </c>
      <c r="K274" s="22">
        <v>0.308</v>
      </c>
      <c r="L274" s="22">
        <v>0.1</v>
      </c>
      <c r="M274" s="22">
        <v>1.3</v>
      </c>
      <c r="N274" s="22">
        <v>0.1</v>
      </c>
      <c r="O274" s="22">
        <v>0.9</v>
      </c>
      <c r="P274" s="22">
        <v>2</v>
      </c>
      <c r="Q274" s="22">
        <v>0.438</v>
      </c>
      <c r="R274" s="22">
        <v>0.32700000000000001</v>
      </c>
      <c r="S274" s="22">
        <v>0.6</v>
      </c>
      <c r="T274" s="22">
        <v>0.7</v>
      </c>
      <c r="U274" s="22">
        <v>0.90900000000000003</v>
      </c>
      <c r="V274" s="22">
        <v>0.3</v>
      </c>
      <c r="W274" s="22">
        <v>0.6</v>
      </c>
      <c r="X274" s="22">
        <v>0.9</v>
      </c>
      <c r="Y274" s="22">
        <v>1.1000000000000001</v>
      </c>
      <c r="Z274" s="22">
        <v>0.3</v>
      </c>
      <c r="AA274" s="22">
        <v>0.1</v>
      </c>
      <c r="AB274" s="22">
        <v>0.5</v>
      </c>
      <c r="AC274" s="22">
        <v>0.6</v>
      </c>
      <c r="AD274" s="22">
        <v>2.8</v>
      </c>
    </row>
    <row r="275" spans="1:30" ht="15.75" customHeight="1" x14ac:dyDescent="0.2">
      <c r="A275" s="21">
        <v>274</v>
      </c>
      <c r="B275" s="22" t="s">
        <v>393</v>
      </c>
      <c r="C275" s="22" t="s">
        <v>112</v>
      </c>
      <c r="D275" s="22">
        <v>21</v>
      </c>
      <c r="E275" s="22" t="s">
        <v>205</v>
      </c>
      <c r="F275" s="22">
        <v>18</v>
      </c>
      <c r="G275" s="22">
        <v>0</v>
      </c>
      <c r="H275" s="22">
        <v>3.7</v>
      </c>
      <c r="I275" s="22">
        <v>0.2</v>
      </c>
      <c r="J275" s="22">
        <v>0.7</v>
      </c>
      <c r="K275" s="22">
        <v>0.25</v>
      </c>
      <c r="L275" s="22">
        <v>0.1</v>
      </c>
      <c r="M275" s="22">
        <v>0.2</v>
      </c>
      <c r="N275" s="22">
        <v>0.33300000000000002</v>
      </c>
      <c r="O275" s="22">
        <v>0.1</v>
      </c>
      <c r="P275" s="22">
        <v>0.5</v>
      </c>
      <c r="Q275" s="22">
        <v>0.222</v>
      </c>
      <c r="R275" s="22">
        <v>0.29199999999999998</v>
      </c>
      <c r="S275" s="22">
        <v>0</v>
      </c>
      <c r="T275" s="22">
        <v>0</v>
      </c>
      <c r="U275" s="20"/>
      <c r="V275" s="22">
        <v>0.1</v>
      </c>
      <c r="W275" s="22">
        <v>0.1</v>
      </c>
      <c r="X275" s="22">
        <v>0.2</v>
      </c>
      <c r="Y275" s="22">
        <v>0.2</v>
      </c>
      <c r="Z275" s="22">
        <v>0.1</v>
      </c>
      <c r="AA275" s="22">
        <v>0</v>
      </c>
      <c r="AB275" s="22">
        <v>0.3</v>
      </c>
      <c r="AC275" s="22">
        <v>0.2</v>
      </c>
      <c r="AD275" s="22">
        <v>0.4</v>
      </c>
    </row>
    <row r="276" spans="1:30" ht="15.75" customHeight="1" x14ac:dyDescent="0.2">
      <c r="A276" s="21">
        <v>275</v>
      </c>
      <c r="B276" s="22" t="s">
        <v>394</v>
      </c>
      <c r="C276" s="22" t="s">
        <v>84</v>
      </c>
      <c r="D276" s="22">
        <v>23</v>
      </c>
      <c r="E276" s="22" t="s">
        <v>104</v>
      </c>
      <c r="F276" s="22">
        <v>8</v>
      </c>
      <c r="G276" s="22">
        <v>0</v>
      </c>
      <c r="H276" s="22">
        <v>2.9</v>
      </c>
      <c r="I276" s="22">
        <v>0.1</v>
      </c>
      <c r="J276" s="22">
        <v>0.8</v>
      </c>
      <c r="K276" s="22">
        <v>0.16700000000000001</v>
      </c>
      <c r="L276" s="22">
        <v>0</v>
      </c>
      <c r="M276" s="22">
        <v>0.6</v>
      </c>
      <c r="N276" s="22">
        <v>0</v>
      </c>
      <c r="O276" s="22">
        <v>0.1</v>
      </c>
      <c r="P276" s="22">
        <v>0.1</v>
      </c>
      <c r="Q276" s="22">
        <v>1</v>
      </c>
      <c r="R276" s="22">
        <v>0.16700000000000001</v>
      </c>
      <c r="S276" s="22">
        <v>0.3</v>
      </c>
      <c r="T276" s="22">
        <v>0.3</v>
      </c>
      <c r="U276" s="22">
        <v>1</v>
      </c>
      <c r="V276" s="22">
        <v>0</v>
      </c>
      <c r="W276" s="22">
        <v>0.6</v>
      </c>
      <c r="X276" s="22">
        <v>0.6</v>
      </c>
      <c r="Y276" s="22">
        <v>0.1</v>
      </c>
      <c r="Z276" s="22">
        <v>0.3</v>
      </c>
      <c r="AA276" s="22">
        <v>0.3</v>
      </c>
      <c r="AB276" s="22">
        <v>0.3</v>
      </c>
      <c r="AC276" s="22">
        <v>0.3</v>
      </c>
      <c r="AD276" s="22">
        <v>0.5</v>
      </c>
    </row>
    <row r="277" spans="1:30" ht="15.75" customHeight="1" x14ac:dyDescent="0.2">
      <c r="A277" s="21">
        <v>276</v>
      </c>
      <c r="B277" s="22" t="s">
        <v>395</v>
      </c>
      <c r="C277" s="22" t="s">
        <v>103</v>
      </c>
      <c r="D277" s="22">
        <v>33</v>
      </c>
      <c r="E277" s="22" t="s">
        <v>107</v>
      </c>
      <c r="F277" s="22">
        <v>48</v>
      </c>
      <c r="G277" s="22">
        <v>48</v>
      </c>
      <c r="H277" s="22">
        <v>35.299999999999997</v>
      </c>
      <c r="I277" s="22">
        <v>7.4</v>
      </c>
      <c r="J277" s="22">
        <v>17.399999999999999</v>
      </c>
      <c r="K277" s="22">
        <v>0.42699999999999999</v>
      </c>
      <c r="L277" s="22">
        <v>2.9</v>
      </c>
      <c r="M277" s="22">
        <v>8.5</v>
      </c>
      <c r="N277" s="22">
        <v>0.34499999999999997</v>
      </c>
      <c r="O277" s="22">
        <v>4.5</v>
      </c>
      <c r="P277" s="22">
        <v>8.9</v>
      </c>
      <c r="Q277" s="22">
        <v>0.505</v>
      </c>
      <c r="R277" s="22">
        <v>0.51100000000000001</v>
      </c>
      <c r="S277" s="22">
        <v>7.1</v>
      </c>
      <c r="T277" s="22">
        <v>7.8</v>
      </c>
      <c r="U277" s="22">
        <v>0.92200000000000004</v>
      </c>
      <c r="V277" s="22">
        <v>0.5</v>
      </c>
      <c r="W277" s="22">
        <v>3.6</v>
      </c>
      <c r="X277" s="22">
        <v>4.2</v>
      </c>
      <c r="Y277" s="22">
        <v>6.8</v>
      </c>
      <c r="Z277" s="22">
        <v>1.1000000000000001</v>
      </c>
      <c r="AA277" s="22">
        <v>0.2</v>
      </c>
      <c r="AB277" s="22">
        <v>2.5</v>
      </c>
      <c r="AC277" s="22">
        <v>1.7</v>
      </c>
      <c r="AD277" s="22">
        <v>25</v>
      </c>
    </row>
    <row r="278" spans="1:30" ht="15.75" customHeight="1" x14ac:dyDescent="0.2">
      <c r="A278" s="21">
        <v>277</v>
      </c>
      <c r="B278" s="22" t="s">
        <v>396</v>
      </c>
      <c r="C278" s="22" t="s">
        <v>112</v>
      </c>
      <c r="D278" s="22">
        <v>23</v>
      </c>
      <c r="E278" s="22" t="s">
        <v>99</v>
      </c>
      <c r="F278" s="22">
        <v>30</v>
      </c>
      <c r="G278" s="22">
        <v>2</v>
      </c>
      <c r="H278" s="22">
        <v>13.3</v>
      </c>
      <c r="I278" s="22">
        <v>1.6</v>
      </c>
      <c r="J278" s="22">
        <v>3.3</v>
      </c>
      <c r="K278" s="22">
        <v>0.47499999999999998</v>
      </c>
      <c r="L278" s="22">
        <v>0.6</v>
      </c>
      <c r="M278" s="22">
        <v>1.9</v>
      </c>
      <c r="N278" s="22">
        <v>0.30399999999999999</v>
      </c>
      <c r="O278" s="22">
        <v>1</v>
      </c>
      <c r="P278" s="22">
        <v>1.4</v>
      </c>
      <c r="Q278" s="22">
        <v>0.69799999999999995</v>
      </c>
      <c r="R278" s="22">
        <v>0.56100000000000005</v>
      </c>
      <c r="S278" s="22">
        <v>0.6</v>
      </c>
      <c r="T278" s="22">
        <v>0.7</v>
      </c>
      <c r="U278" s="22">
        <v>0.85</v>
      </c>
      <c r="V278" s="22">
        <v>0.5</v>
      </c>
      <c r="W278" s="22">
        <v>1.7</v>
      </c>
      <c r="X278" s="22">
        <v>2.2000000000000002</v>
      </c>
      <c r="Y278" s="22">
        <v>0.6</v>
      </c>
      <c r="Z278" s="22">
        <v>0.3</v>
      </c>
      <c r="AA278" s="22">
        <v>0.3</v>
      </c>
      <c r="AB278" s="22">
        <v>0.4</v>
      </c>
      <c r="AC278" s="22">
        <v>1.2</v>
      </c>
      <c r="AD278" s="22">
        <v>4.3</v>
      </c>
    </row>
    <row r="279" spans="1:30" ht="15.75" customHeight="1" x14ac:dyDescent="0.2">
      <c r="A279" s="21">
        <v>278</v>
      </c>
      <c r="B279" s="22" t="s">
        <v>397</v>
      </c>
      <c r="C279" s="22" t="s">
        <v>29</v>
      </c>
      <c r="D279" s="22">
        <v>19</v>
      </c>
      <c r="E279" s="22" t="s">
        <v>183</v>
      </c>
      <c r="F279" s="22">
        <v>36</v>
      </c>
      <c r="G279" s="22">
        <v>35</v>
      </c>
      <c r="H279" s="22">
        <v>26</v>
      </c>
      <c r="I279" s="22">
        <v>4.2</v>
      </c>
      <c r="J279" s="22">
        <v>5.6</v>
      </c>
      <c r="K279" s="22">
        <v>0.73899999999999999</v>
      </c>
      <c r="L279" s="22">
        <v>0</v>
      </c>
      <c r="M279" s="22">
        <v>0.1</v>
      </c>
      <c r="N279" s="22">
        <v>0</v>
      </c>
      <c r="O279" s="22">
        <v>4.2</v>
      </c>
      <c r="P279" s="22">
        <v>5.6</v>
      </c>
      <c r="Q279" s="22">
        <v>0.746</v>
      </c>
      <c r="R279" s="22">
        <v>0.73899999999999999</v>
      </c>
      <c r="S279" s="22">
        <v>0.9</v>
      </c>
      <c r="T279" s="22">
        <v>1.6</v>
      </c>
      <c r="U279" s="22">
        <v>0.54400000000000004</v>
      </c>
      <c r="V279" s="22">
        <v>2.9</v>
      </c>
      <c r="W279" s="22">
        <v>5</v>
      </c>
      <c r="X279" s="22">
        <v>7.9</v>
      </c>
      <c r="Y279" s="22">
        <v>1.3</v>
      </c>
      <c r="Z279" s="22">
        <v>0.6</v>
      </c>
      <c r="AA279" s="22">
        <v>1.4</v>
      </c>
      <c r="AB279" s="22">
        <v>1.2</v>
      </c>
      <c r="AC279" s="22">
        <v>3.1</v>
      </c>
      <c r="AD279" s="22">
        <v>9.1999999999999993</v>
      </c>
    </row>
    <row r="280" spans="1:30" ht="15.75" customHeight="1" x14ac:dyDescent="0.2">
      <c r="A280" s="21">
        <v>279</v>
      </c>
      <c r="B280" s="22" t="s">
        <v>398</v>
      </c>
      <c r="C280" s="22" t="s">
        <v>84</v>
      </c>
      <c r="D280" s="22">
        <v>25</v>
      </c>
      <c r="E280" s="22" t="s">
        <v>159</v>
      </c>
      <c r="F280" s="22">
        <v>23</v>
      </c>
      <c r="G280" s="22">
        <v>6</v>
      </c>
      <c r="H280" s="22">
        <v>20.399999999999999</v>
      </c>
      <c r="I280" s="22">
        <v>1.7</v>
      </c>
      <c r="J280" s="22">
        <v>5</v>
      </c>
      <c r="K280" s="22">
        <v>0.34499999999999997</v>
      </c>
      <c r="L280" s="22">
        <v>1</v>
      </c>
      <c r="M280" s="22">
        <v>3.3</v>
      </c>
      <c r="N280" s="22">
        <v>0.28599999999999998</v>
      </c>
      <c r="O280" s="22">
        <v>0.8</v>
      </c>
      <c r="P280" s="22">
        <v>1.7</v>
      </c>
      <c r="Q280" s="22">
        <v>0.46200000000000002</v>
      </c>
      <c r="R280" s="22">
        <v>0.44</v>
      </c>
      <c r="S280" s="22">
        <v>0.5</v>
      </c>
      <c r="T280" s="22">
        <v>0.8</v>
      </c>
      <c r="U280" s="22">
        <v>0.66700000000000004</v>
      </c>
      <c r="V280" s="22">
        <v>0.7</v>
      </c>
      <c r="W280" s="22">
        <v>1.4</v>
      </c>
      <c r="X280" s="22">
        <v>2.1</v>
      </c>
      <c r="Y280" s="22">
        <v>1.1000000000000001</v>
      </c>
      <c r="Z280" s="22">
        <v>0.6</v>
      </c>
      <c r="AA280" s="22">
        <v>0.2</v>
      </c>
      <c r="AB280" s="22">
        <v>0.7</v>
      </c>
      <c r="AC280" s="22">
        <v>1.9</v>
      </c>
      <c r="AD280" s="22">
        <v>5</v>
      </c>
    </row>
    <row r="281" spans="1:30" ht="15.75" customHeight="1" x14ac:dyDescent="0.2">
      <c r="A281" s="21">
        <v>280</v>
      </c>
      <c r="B281" s="22" t="s">
        <v>399</v>
      </c>
      <c r="C281" s="22" t="s">
        <v>112</v>
      </c>
      <c r="D281" s="22">
        <v>20</v>
      </c>
      <c r="E281" s="22" t="s">
        <v>107</v>
      </c>
      <c r="F281" s="22">
        <v>14</v>
      </c>
      <c r="G281" s="22">
        <v>0</v>
      </c>
      <c r="H281" s="22">
        <v>4.3</v>
      </c>
      <c r="I281" s="22">
        <v>0.5</v>
      </c>
      <c r="J281" s="22">
        <v>1</v>
      </c>
      <c r="K281" s="22">
        <v>0.5</v>
      </c>
      <c r="L281" s="22">
        <v>0.1</v>
      </c>
      <c r="M281" s="22">
        <v>0.1</v>
      </c>
      <c r="N281" s="22">
        <v>1</v>
      </c>
      <c r="O281" s="22">
        <v>0.4</v>
      </c>
      <c r="P281" s="22">
        <v>0.9</v>
      </c>
      <c r="Q281" s="22">
        <v>0.46200000000000002</v>
      </c>
      <c r="R281" s="22">
        <v>0.53600000000000003</v>
      </c>
      <c r="S281" s="22">
        <v>0.1</v>
      </c>
      <c r="T281" s="22">
        <v>0.1</v>
      </c>
      <c r="U281" s="22">
        <v>1</v>
      </c>
      <c r="V281" s="22">
        <v>0.1</v>
      </c>
      <c r="W281" s="22">
        <v>0.8</v>
      </c>
      <c r="X281" s="22">
        <v>0.9</v>
      </c>
      <c r="Y281" s="22">
        <v>0.3</v>
      </c>
      <c r="Z281" s="22">
        <v>0.1</v>
      </c>
      <c r="AA281" s="22">
        <v>0</v>
      </c>
      <c r="AB281" s="22">
        <v>0.2</v>
      </c>
      <c r="AC281" s="22">
        <v>0.5</v>
      </c>
      <c r="AD281" s="22">
        <v>1.2</v>
      </c>
    </row>
    <row r="282" spans="1:30" ht="15.75" customHeight="1" x14ac:dyDescent="0.2">
      <c r="A282" s="21">
        <v>281</v>
      </c>
      <c r="B282" s="22" t="s">
        <v>400</v>
      </c>
      <c r="C282" s="22" t="s">
        <v>84</v>
      </c>
      <c r="D282" s="22">
        <v>21</v>
      </c>
      <c r="E282" s="22" t="s">
        <v>88</v>
      </c>
      <c r="F282" s="22">
        <v>17</v>
      </c>
      <c r="G282" s="22">
        <v>0</v>
      </c>
      <c r="H282" s="22">
        <v>6.4</v>
      </c>
      <c r="I282" s="22">
        <v>0.9</v>
      </c>
      <c r="J282" s="22">
        <v>2.5</v>
      </c>
      <c r="K282" s="22">
        <v>0.34899999999999998</v>
      </c>
      <c r="L282" s="22">
        <v>0.2</v>
      </c>
      <c r="M282" s="22">
        <v>0.7</v>
      </c>
      <c r="N282" s="22">
        <v>0.25</v>
      </c>
      <c r="O282" s="22">
        <v>0.7</v>
      </c>
      <c r="P282" s="22">
        <v>1.8</v>
      </c>
      <c r="Q282" s="22">
        <v>0.38700000000000001</v>
      </c>
      <c r="R282" s="22">
        <v>0.38400000000000001</v>
      </c>
      <c r="S282" s="22">
        <v>0.5</v>
      </c>
      <c r="T282" s="22">
        <v>0.9</v>
      </c>
      <c r="U282" s="22">
        <v>0.53300000000000003</v>
      </c>
      <c r="V282" s="22">
        <v>0.1</v>
      </c>
      <c r="W282" s="22">
        <v>0.9</v>
      </c>
      <c r="X282" s="22">
        <v>1.1000000000000001</v>
      </c>
      <c r="Y282" s="22">
        <v>0.8</v>
      </c>
      <c r="Z282" s="22">
        <v>0.2</v>
      </c>
      <c r="AA282" s="22">
        <v>0.2</v>
      </c>
      <c r="AB282" s="22">
        <v>0.5</v>
      </c>
      <c r="AC282" s="22">
        <v>0.9</v>
      </c>
      <c r="AD282" s="22">
        <v>2.4</v>
      </c>
    </row>
    <row r="283" spans="1:30" ht="15.75" customHeight="1" x14ac:dyDescent="0.2">
      <c r="A283" s="21">
        <v>282</v>
      </c>
      <c r="B283" s="22" t="s">
        <v>401</v>
      </c>
      <c r="C283" s="22" t="s">
        <v>29</v>
      </c>
      <c r="D283" s="22">
        <v>27</v>
      </c>
      <c r="E283" s="22" t="s">
        <v>227</v>
      </c>
      <c r="F283" s="22">
        <v>50</v>
      </c>
      <c r="G283" s="22">
        <v>36</v>
      </c>
      <c r="H283" s="22">
        <v>18.5</v>
      </c>
      <c r="I283" s="22">
        <v>2.2000000000000002</v>
      </c>
      <c r="J283" s="22">
        <v>3.5</v>
      </c>
      <c r="K283" s="22">
        <v>0.61699999999999999</v>
      </c>
      <c r="L283" s="22">
        <v>0</v>
      </c>
      <c r="M283" s="22">
        <v>0</v>
      </c>
      <c r="N283" s="22">
        <v>0</v>
      </c>
      <c r="O283" s="22">
        <v>2.2000000000000002</v>
      </c>
      <c r="P283" s="22">
        <v>3.5</v>
      </c>
      <c r="Q283" s="22">
        <v>0.621</v>
      </c>
      <c r="R283" s="22">
        <v>0.61699999999999999</v>
      </c>
      <c r="S283" s="22">
        <v>0.8</v>
      </c>
      <c r="T283" s="22">
        <v>1.2</v>
      </c>
      <c r="U283" s="22">
        <v>0.68300000000000005</v>
      </c>
      <c r="V283" s="22">
        <v>2.2999999999999998</v>
      </c>
      <c r="W283" s="22">
        <v>4.2</v>
      </c>
      <c r="X283" s="22">
        <v>6.6</v>
      </c>
      <c r="Y283" s="22">
        <v>2.2000000000000002</v>
      </c>
      <c r="Z283" s="22">
        <v>0.5</v>
      </c>
      <c r="AA283" s="22">
        <v>0.4</v>
      </c>
      <c r="AB283" s="22">
        <v>0.8</v>
      </c>
      <c r="AC283" s="22">
        <v>2.4</v>
      </c>
      <c r="AD283" s="22">
        <v>5.0999999999999996</v>
      </c>
    </row>
    <row r="284" spans="1:30" ht="15.75" customHeight="1" x14ac:dyDescent="0.2">
      <c r="A284" s="21">
        <v>283</v>
      </c>
      <c r="B284" s="22" t="s">
        <v>402</v>
      </c>
      <c r="C284" s="22" t="s">
        <v>29</v>
      </c>
      <c r="D284" s="22">
        <v>35</v>
      </c>
      <c r="E284" s="22" t="s">
        <v>107</v>
      </c>
      <c r="F284" s="22">
        <v>50</v>
      </c>
      <c r="G284" s="22">
        <v>50</v>
      </c>
      <c r="H284" s="22">
        <v>31.7</v>
      </c>
      <c r="I284" s="22">
        <v>5</v>
      </c>
      <c r="J284" s="22">
        <v>10.1</v>
      </c>
      <c r="K284" s="22">
        <v>0.49199999999999999</v>
      </c>
      <c r="L284" s="22">
        <v>1.8</v>
      </c>
      <c r="M284" s="22">
        <v>5.0999999999999996</v>
      </c>
      <c r="N284" s="22">
        <v>0.34799999999999998</v>
      </c>
      <c r="O284" s="22">
        <v>3.2</v>
      </c>
      <c r="P284" s="22">
        <v>5.0999999999999996</v>
      </c>
      <c r="Q284" s="22">
        <v>0.63600000000000001</v>
      </c>
      <c r="R284" s="22">
        <v>0.57899999999999996</v>
      </c>
      <c r="S284" s="22">
        <v>1.5</v>
      </c>
      <c r="T284" s="22">
        <v>1.8</v>
      </c>
      <c r="U284" s="22">
        <v>0.83099999999999996</v>
      </c>
      <c r="V284" s="22">
        <v>1.6</v>
      </c>
      <c r="W284" s="22">
        <v>3.9</v>
      </c>
      <c r="X284" s="22">
        <v>5.5</v>
      </c>
      <c r="Y284" s="22">
        <v>1.6</v>
      </c>
      <c r="Z284" s="22">
        <v>0.6</v>
      </c>
      <c r="AA284" s="22">
        <v>2.7</v>
      </c>
      <c r="AB284" s="22">
        <v>0.9</v>
      </c>
      <c r="AC284" s="22">
        <v>2.6</v>
      </c>
      <c r="AD284" s="22">
        <v>13.2</v>
      </c>
    </row>
    <row r="285" spans="1:30" ht="15.75" customHeight="1" x14ac:dyDescent="0.2">
      <c r="A285" s="21">
        <v>284</v>
      </c>
      <c r="B285" s="22" t="s">
        <v>403</v>
      </c>
      <c r="C285" s="22" t="s">
        <v>29</v>
      </c>
      <c r="D285" s="22">
        <v>35</v>
      </c>
      <c r="E285" s="22" t="s">
        <v>107</v>
      </c>
      <c r="F285" s="22">
        <v>16</v>
      </c>
      <c r="G285" s="22">
        <v>2</v>
      </c>
      <c r="H285" s="22">
        <v>4.0999999999999996</v>
      </c>
      <c r="I285" s="22">
        <v>0.4</v>
      </c>
      <c r="J285" s="22">
        <v>1.2</v>
      </c>
      <c r="K285" s="22">
        <v>0.36799999999999999</v>
      </c>
      <c r="L285" s="22">
        <v>0.1</v>
      </c>
      <c r="M285" s="22">
        <v>0.5</v>
      </c>
      <c r="N285" s="22">
        <v>0.25</v>
      </c>
      <c r="O285" s="22">
        <v>0.3</v>
      </c>
      <c r="P285" s="22">
        <v>0.7</v>
      </c>
      <c r="Q285" s="22">
        <v>0.45500000000000002</v>
      </c>
      <c r="R285" s="22">
        <v>0.42099999999999999</v>
      </c>
      <c r="S285" s="22">
        <v>0.1</v>
      </c>
      <c r="T285" s="22">
        <v>0.1</v>
      </c>
      <c r="U285" s="22">
        <v>1</v>
      </c>
      <c r="V285" s="22">
        <v>0.2</v>
      </c>
      <c r="W285" s="22">
        <v>0.1</v>
      </c>
      <c r="X285" s="22">
        <v>0.3</v>
      </c>
      <c r="Y285" s="22">
        <v>0.3</v>
      </c>
      <c r="Z285" s="22">
        <v>0.1</v>
      </c>
      <c r="AA285" s="22">
        <v>0.2</v>
      </c>
      <c r="AB285" s="22">
        <v>0.1</v>
      </c>
      <c r="AC285" s="22">
        <v>0.4</v>
      </c>
      <c r="AD285" s="22">
        <v>1.1000000000000001</v>
      </c>
    </row>
    <row r="286" spans="1:30" ht="15.75" customHeight="1" x14ac:dyDescent="0.2">
      <c r="A286" s="21">
        <v>285</v>
      </c>
      <c r="B286" s="22" t="s">
        <v>404</v>
      </c>
      <c r="C286" s="22" t="s">
        <v>84</v>
      </c>
      <c r="D286" s="22">
        <v>35</v>
      </c>
      <c r="E286" s="22" t="s">
        <v>90</v>
      </c>
      <c r="F286" s="22">
        <v>42</v>
      </c>
      <c r="G286" s="22">
        <v>5</v>
      </c>
      <c r="H286" s="22">
        <v>17.600000000000001</v>
      </c>
      <c r="I286" s="22">
        <v>2.8</v>
      </c>
      <c r="J286" s="22">
        <v>6.5</v>
      </c>
      <c r="K286" s="22">
        <v>0.43099999999999999</v>
      </c>
      <c r="L286" s="22">
        <v>1.5</v>
      </c>
      <c r="M286" s="22">
        <v>4.5</v>
      </c>
      <c r="N286" s="22">
        <v>0.33500000000000002</v>
      </c>
      <c r="O286" s="22">
        <v>1.3</v>
      </c>
      <c r="P286" s="22">
        <v>2</v>
      </c>
      <c r="Q286" s="22">
        <v>0.65100000000000002</v>
      </c>
      <c r="R286" s="22">
        <v>0.54700000000000004</v>
      </c>
      <c r="S286" s="22">
        <v>1.8</v>
      </c>
      <c r="T286" s="22">
        <v>2.2000000000000002</v>
      </c>
      <c r="U286" s="22">
        <v>0.78700000000000003</v>
      </c>
      <c r="V286" s="22">
        <v>1.1000000000000001</v>
      </c>
      <c r="W286" s="22">
        <v>5.0999999999999996</v>
      </c>
      <c r="X286" s="22">
        <v>6.2</v>
      </c>
      <c r="Y286" s="22">
        <v>2.2999999999999998</v>
      </c>
      <c r="Z286" s="22">
        <v>0.3</v>
      </c>
      <c r="AA286" s="22">
        <v>0.2</v>
      </c>
      <c r="AB286" s="22">
        <v>0.8</v>
      </c>
      <c r="AC286" s="22">
        <v>1.8</v>
      </c>
      <c r="AD286" s="22">
        <v>8.9</v>
      </c>
    </row>
    <row r="287" spans="1:30" ht="15.75" customHeight="1" x14ac:dyDescent="0.2">
      <c r="A287" s="21">
        <v>286</v>
      </c>
      <c r="B287" s="22" t="s">
        <v>405</v>
      </c>
      <c r="C287" s="22" t="s">
        <v>103</v>
      </c>
      <c r="D287" s="22">
        <v>37</v>
      </c>
      <c r="E287" s="22" t="s">
        <v>90</v>
      </c>
      <c r="F287" s="22">
        <v>37</v>
      </c>
      <c r="G287" s="22">
        <v>35</v>
      </c>
      <c r="H287" s="22">
        <v>0</v>
      </c>
      <c r="I287" s="22">
        <v>2.8</v>
      </c>
      <c r="J287" s="22">
        <v>6.5</v>
      </c>
      <c r="K287" s="22">
        <v>0.42599999999999999</v>
      </c>
      <c r="L287" s="22">
        <v>1.7</v>
      </c>
      <c r="M287" s="22">
        <v>4.4000000000000004</v>
      </c>
      <c r="N287" s="22">
        <v>0.38500000000000001</v>
      </c>
      <c r="O287" s="22">
        <v>1.1000000000000001</v>
      </c>
      <c r="P287" s="22">
        <v>2.2000000000000002</v>
      </c>
      <c r="Q287" s="22">
        <v>0.50600000000000001</v>
      </c>
      <c r="R287" s="22">
        <v>0.55400000000000005</v>
      </c>
      <c r="S287" s="22">
        <v>0.9</v>
      </c>
      <c r="T287" s="22">
        <v>1.1000000000000001</v>
      </c>
      <c r="U287" s="22">
        <v>0.83299999999999996</v>
      </c>
      <c r="V287" s="22">
        <v>0.7</v>
      </c>
      <c r="W287" s="22">
        <v>2.8</v>
      </c>
      <c r="X287" s="22">
        <v>3.5</v>
      </c>
      <c r="Y287" s="22">
        <v>4</v>
      </c>
      <c r="Z287" s="22">
        <v>1.1000000000000001</v>
      </c>
      <c r="AA287" s="22">
        <v>0.4</v>
      </c>
      <c r="AB287" s="22">
        <v>1.4</v>
      </c>
      <c r="AC287" s="22">
        <v>2.5</v>
      </c>
      <c r="AD287" s="22">
        <v>8.1999999999999993</v>
      </c>
    </row>
    <row r="288" spans="1:30" ht="15.75" customHeight="1" x14ac:dyDescent="0.2">
      <c r="A288" s="21">
        <v>287</v>
      </c>
      <c r="B288" s="22" t="s">
        <v>406</v>
      </c>
      <c r="C288" s="22" t="s">
        <v>112</v>
      </c>
      <c r="D288" s="22">
        <v>23</v>
      </c>
      <c r="E288" s="22" t="s">
        <v>150</v>
      </c>
      <c r="F288" s="22">
        <v>9</v>
      </c>
      <c r="G288" s="22">
        <v>0</v>
      </c>
      <c r="H288" s="22">
        <v>5.8</v>
      </c>
      <c r="I288" s="22">
        <v>0.4</v>
      </c>
      <c r="J288" s="22">
        <v>1.9</v>
      </c>
      <c r="K288" s="22">
        <v>0.23499999999999999</v>
      </c>
      <c r="L288" s="22">
        <v>0.3</v>
      </c>
      <c r="M288" s="22">
        <v>1.4</v>
      </c>
      <c r="N288" s="22">
        <v>0.23100000000000001</v>
      </c>
      <c r="O288" s="22">
        <v>0.1</v>
      </c>
      <c r="P288" s="22">
        <v>0.4</v>
      </c>
      <c r="Q288" s="22">
        <v>0.25</v>
      </c>
      <c r="R288" s="22">
        <v>0.32400000000000001</v>
      </c>
      <c r="S288" s="22">
        <v>0.3</v>
      </c>
      <c r="T288" s="22">
        <v>0.4</v>
      </c>
      <c r="U288" s="22">
        <v>0.75</v>
      </c>
      <c r="V288" s="22">
        <v>0.1</v>
      </c>
      <c r="W288" s="22">
        <v>0.7</v>
      </c>
      <c r="X288" s="22">
        <v>0.8</v>
      </c>
      <c r="Y288" s="22">
        <v>0</v>
      </c>
      <c r="Z288" s="22">
        <v>0</v>
      </c>
      <c r="AA288" s="22">
        <v>0</v>
      </c>
      <c r="AB288" s="22">
        <v>0.1</v>
      </c>
      <c r="AC288" s="22">
        <v>0.7</v>
      </c>
      <c r="AD288" s="22">
        <v>1.6</v>
      </c>
    </row>
    <row r="289" spans="1:30" ht="15.75" customHeight="1" x14ac:dyDescent="0.2">
      <c r="A289" s="21">
        <v>288</v>
      </c>
      <c r="B289" s="22" t="s">
        <v>407</v>
      </c>
      <c r="C289" s="22" t="s">
        <v>84</v>
      </c>
      <c r="D289" s="22">
        <v>28</v>
      </c>
      <c r="E289" s="22" t="s">
        <v>135</v>
      </c>
      <c r="F289" s="22">
        <v>38</v>
      </c>
      <c r="G289" s="22">
        <v>0</v>
      </c>
      <c r="H289" s="22">
        <v>20.3</v>
      </c>
      <c r="I289" s="22">
        <v>2.6</v>
      </c>
      <c r="J289" s="22">
        <v>5.6</v>
      </c>
      <c r="K289" s="22">
        <v>0.46400000000000002</v>
      </c>
      <c r="L289" s="22">
        <v>1.7</v>
      </c>
      <c r="M289" s="22">
        <v>4.0999999999999996</v>
      </c>
      <c r="N289" s="22">
        <v>0.41299999999999998</v>
      </c>
      <c r="O289" s="22">
        <v>0.9</v>
      </c>
      <c r="P289" s="22">
        <v>1.5</v>
      </c>
      <c r="Q289" s="22">
        <v>0.60699999999999998</v>
      </c>
      <c r="R289" s="22">
        <v>0.61599999999999999</v>
      </c>
      <c r="S289" s="22">
        <v>0.8</v>
      </c>
      <c r="T289" s="22">
        <v>1.2</v>
      </c>
      <c r="U289" s="22">
        <v>0.68100000000000005</v>
      </c>
      <c r="V289" s="22">
        <v>0.9</v>
      </c>
      <c r="W289" s="22">
        <v>3.6</v>
      </c>
      <c r="X289" s="22">
        <v>4.5</v>
      </c>
      <c r="Y289" s="22">
        <v>1.2</v>
      </c>
      <c r="Z289" s="22">
        <v>0.3</v>
      </c>
      <c r="AA289" s="22">
        <v>0.3</v>
      </c>
      <c r="AB289" s="22">
        <v>0.6</v>
      </c>
      <c r="AC289" s="22">
        <v>1.5</v>
      </c>
      <c r="AD289" s="22">
        <v>7.7</v>
      </c>
    </row>
    <row r="290" spans="1:30" ht="15.75" customHeight="1" x14ac:dyDescent="0.2">
      <c r="A290" s="21">
        <v>289</v>
      </c>
      <c r="B290" s="22" t="s">
        <v>408</v>
      </c>
      <c r="C290" s="22" t="s">
        <v>103</v>
      </c>
      <c r="D290" s="22">
        <v>22</v>
      </c>
      <c r="E290" s="22" t="s">
        <v>88</v>
      </c>
      <c r="F290" s="22">
        <v>14</v>
      </c>
      <c r="G290" s="22">
        <v>1</v>
      </c>
      <c r="H290" s="22">
        <v>14.4</v>
      </c>
      <c r="I290" s="22">
        <v>1.4</v>
      </c>
      <c r="J290" s="22">
        <v>4.8</v>
      </c>
      <c r="K290" s="22">
        <v>0.28399999999999997</v>
      </c>
      <c r="L290" s="22">
        <v>0.4</v>
      </c>
      <c r="M290" s="22">
        <v>2.1</v>
      </c>
      <c r="N290" s="22">
        <v>0.16700000000000001</v>
      </c>
      <c r="O290" s="22">
        <v>1</v>
      </c>
      <c r="P290" s="22">
        <v>2.6</v>
      </c>
      <c r="Q290" s="22">
        <v>0.378</v>
      </c>
      <c r="R290" s="22">
        <v>0.32100000000000001</v>
      </c>
      <c r="S290" s="22">
        <v>0.8</v>
      </c>
      <c r="T290" s="22">
        <v>0.9</v>
      </c>
      <c r="U290" s="22">
        <v>0.91700000000000004</v>
      </c>
      <c r="V290" s="22">
        <v>0.3</v>
      </c>
      <c r="W290" s="22">
        <v>1.4</v>
      </c>
      <c r="X290" s="22">
        <v>1.6</v>
      </c>
      <c r="Y290" s="22">
        <v>2</v>
      </c>
      <c r="Z290" s="22">
        <v>0.5</v>
      </c>
      <c r="AA290" s="22">
        <v>0</v>
      </c>
      <c r="AB290" s="22">
        <v>1.1000000000000001</v>
      </c>
      <c r="AC290" s="22">
        <v>1.3</v>
      </c>
      <c r="AD290" s="22">
        <v>3.9</v>
      </c>
    </row>
    <row r="291" spans="1:30" ht="15.75" customHeight="1" x14ac:dyDescent="0.2">
      <c r="A291" s="21">
        <v>290</v>
      </c>
      <c r="B291" s="22" t="s">
        <v>409</v>
      </c>
      <c r="C291" s="22" t="s">
        <v>29</v>
      </c>
      <c r="D291" s="22">
        <v>24</v>
      </c>
      <c r="E291" s="22" t="s">
        <v>133</v>
      </c>
      <c r="F291" s="22">
        <v>28</v>
      </c>
      <c r="G291" s="22">
        <v>0</v>
      </c>
      <c r="H291" s="22">
        <v>6.6</v>
      </c>
      <c r="I291" s="22">
        <v>0.9</v>
      </c>
      <c r="J291" s="22">
        <v>2.2000000000000002</v>
      </c>
      <c r="K291" s="22">
        <v>0.41899999999999998</v>
      </c>
      <c r="L291" s="22">
        <v>0.3</v>
      </c>
      <c r="M291" s="22">
        <v>1.2</v>
      </c>
      <c r="N291" s="22">
        <v>0.24199999999999999</v>
      </c>
      <c r="O291" s="22">
        <v>0.6</v>
      </c>
      <c r="P291" s="22">
        <v>1</v>
      </c>
      <c r="Q291" s="22">
        <v>0.621</v>
      </c>
      <c r="R291" s="22">
        <v>0.48399999999999999</v>
      </c>
      <c r="S291" s="22">
        <v>0.4</v>
      </c>
      <c r="T291" s="22">
        <v>0.6</v>
      </c>
      <c r="U291" s="22">
        <v>0.75</v>
      </c>
      <c r="V291" s="22">
        <v>0.6</v>
      </c>
      <c r="W291" s="22">
        <v>1.2</v>
      </c>
      <c r="X291" s="22">
        <v>1.8</v>
      </c>
      <c r="Y291" s="22">
        <v>1</v>
      </c>
      <c r="Z291" s="22">
        <v>0.1</v>
      </c>
      <c r="AA291" s="22">
        <v>0.3</v>
      </c>
      <c r="AB291" s="22">
        <v>0.3</v>
      </c>
      <c r="AC291" s="22">
        <v>0.7</v>
      </c>
      <c r="AD291" s="22">
        <v>2.6</v>
      </c>
    </row>
    <row r="292" spans="1:30" ht="15.75" customHeight="1" x14ac:dyDescent="0.2">
      <c r="A292" s="21">
        <v>291</v>
      </c>
      <c r="B292" s="22" t="s">
        <v>410</v>
      </c>
      <c r="C292" s="22" t="s">
        <v>92</v>
      </c>
      <c r="D292" s="22">
        <v>27</v>
      </c>
      <c r="E292" s="22" t="s">
        <v>164</v>
      </c>
      <c r="F292" s="22">
        <v>45</v>
      </c>
      <c r="G292" s="22">
        <v>41</v>
      </c>
      <c r="H292" s="22">
        <v>24.9</v>
      </c>
      <c r="I292" s="22">
        <v>2.9</v>
      </c>
      <c r="J292" s="22">
        <v>6.2</v>
      </c>
      <c r="K292" s="22">
        <v>0.46400000000000002</v>
      </c>
      <c r="L292" s="22">
        <v>0.9</v>
      </c>
      <c r="M292" s="22">
        <v>2.8</v>
      </c>
      <c r="N292" s="22">
        <v>0.307</v>
      </c>
      <c r="O292" s="22">
        <v>2</v>
      </c>
      <c r="P292" s="22">
        <v>3.4</v>
      </c>
      <c r="Q292" s="22">
        <v>0.59499999999999997</v>
      </c>
      <c r="R292" s="22">
        <v>0.53400000000000003</v>
      </c>
      <c r="S292" s="22">
        <v>0.9</v>
      </c>
      <c r="T292" s="22">
        <v>1.1000000000000001</v>
      </c>
      <c r="U292" s="22">
        <v>0.78</v>
      </c>
      <c r="V292" s="22">
        <v>1.2</v>
      </c>
      <c r="W292" s="22">
        <v>2</v>
      </c>
      <c r="X292" s="22">
        <v>3.1</v>
      </c>
      <c r="Y292" s="22">
        <v>1.7</v>
      </c>
      <c r="Z292" s="22">
        <v>0.6</v>
      </c>
      <c r="AA292" s="22">
        <v>0.2</v>
      </c>
      <c r="AB292" s="22">
        <v>0.6</v>
      </c>
      <c r="AC292" s="22">
        <v>1.9</v>
      </c>
      <c r="AD292" s="22">
        <v>7.5</v>
      </c>
    </row>
    <row r="293" spans="1:30" ht="15.75" customHeight="1" x14ac:dyDescent="0.2">
      <c r="A293" s="21">
        <v>292</v>
      </c>
      <c r="B293" s="22" t="s">
        <v>411</v>
      </c>
      <c r="C293" s="22" t="s">
        <v>103</v>
      </c>
      <c r="D293" s="22">
        <v>22</v>
      </c>
      <c r="E293" s="22" t="s">
        <v>88</v>
      </c>
      <c r="F293" s="22">
        <v>14</v>
      </c>
      <c r="G293" s="22">
        <v>1</v>
      </c>
      <c r="H293" s="22">
        <v>10.4</v>
      </c>
      <c r="I293" s="22">
        <v>1.7</v>
      </c>
      <c r="J293" s="22">
        <v>3.6</v>
      </c>
      <c r="K293" s="22">
        <v>0.47099999999999997</v>
      </c>
      <c r="L293" s="22">
        <v>0.6</v>
      </c>
      <c r="M293" s="22">
        <v>1.7</v>
      </c>
      <c r="N293" s="22">
        <v>0.375</v>
      </c>
      <c r="O293" s="22">
        <v>1.1000000000000001</v>
      </c>
      <c r="P293" s="22">
        <v>1.9</v>
      </c>
      <c r="Q293" s="22">
        <v>0.55600000000000005</v>
      </c>
      <c r="R293" s="22">
        <v>0.55900000000000005</v>
      </c>
      <c r="S293" s="22">
        <v>0.1</v>
      </c>
      <c r="T293" s="22">
        <v>0.1</v>
      </c>
      <c r="U293" s="22">
        <v>1</v>
      </c>
      <c r="V293" s="22">
        <v>0.4</v>
      </c>
      <c r="W293" s="22">
        <v>1.6</v>
      </c>
      <c r="X293" s="22">
        <v>2</v>
      </c>
      <c r="Y293" s="22">
        <v>2.1</v>
      </c>
      <c r="Z293" s="22">
        <v>0.4</v>
      </c>
      <c r="AA293" s="22">
        <v>0</v>
      </c>
      <c r="AB293" s="22">
        <v>0.8</v>
      </c>
      <c r="AC293" s="22">
        <v>0.3</v>
      </c>
      <c r="AD293" s="22">
        <v>4.0999999999999996</v>
      </c>
    </row>
    <row r="294" spans="1:30" ht="15.75" customHeight="1" x14ac:dyDescent="0.2">
      <c r="A294" s="21">
        <v>293</v>
      </c>
      <c r="B294" s="22" t="s">
        <v>412</v>
      </c>
      <c r="C294" s="22" t="s">
        <v>29</v>
      </c>
      <c r="D294" s="22">
        <v>35</v>
      </c>
      <c r="E294" s="22" t="s">
        <v>178</v>
      </c>
      <c r="F294" s="22">
        <v>9</v>
      </c>
      <c r="G294" s="22">
        <v>0</v>
      </c>
      <c r="H294" s="22">
        <v>5.3</v>
      </c>
      <c r="I294" s="22">
        <v>1.1000000000000001</v>
      </c>
      <c r="J294" s="22">
        <v>2.2999999999999998</v>
      </c>
      <c r="K294" s="22">
        <v>0.47599999999999998</v>
      </c>
      <c r="L294" s="22">
        <v>0</v>
      </c>
      <c r="M294" s="22">
        <v>0.2</v>
      </c>
      <c r="N294" s="22">
        <v>0</v>
      </c>
      <c r="O294" s="22">
        <v>1.1000000000000001</v>
      </c>
      <c r="P294" s="22">
        <v>2.1</v>
      </c>
      <c r="Q294" s="22">
        <v>0.52600000000000002</v>
      </c>
      <c r="R294" s="22">
        <v>0.47599999999999998</v>
      </c>
      <c r="S294" s="22">
        <v>0.3</v>
      </c>
      <c r="T294" s="22">
        <v>0.7</v>
      </c>
      <c r="U294" s="22">
        <v>0.5</v>
      </c>
      <c r="V294" s="22">
        <v>0.7</v>
      </c>
      <c r="W294" s="22">
        <v>1.8</v>
      </c>
      <c r="X294" s="22">
        <v>2.4</v>
      </c>
      <c r="Y294" s="22">
        <v>0.4</v>
      </c>
      <c r="Z294" s="22">
        <v>0</v>
      </c>
      <c r="AA294" s="22">
        <v>0.1</v>
      </c>
      <c r="AB294" s="22">
        <v>0.2</v>
      </c>
      <c r="AC294" s="22">
        <v>0.4</v>
      </c>
      <c r="AD294" s="22">
        <v>2.6</v>
      </c>
    </row>
    <row r="295" spans="1:30" ht="15.75" customHeight="1" x14ac:dyDescent="0.2">
      <c r="A295" s="21">
        <v>294</v>
      </c>
      <c r="B295" s="22" t="s">
        <v>413</v>
      </c>
      <c r="C295" s="22" t="s">
        <v>84</v>
      </c>
      <c r="D295" s="22">
        <v>26</v>
      </c>
      <c r="E295" s="22" t="s">
        <v>93</v>
      </c>
      <c r="F295" s="22">
        <v>43</v>
      </c>
      <c r="G295" s="22">
        <v>43</v>
      </c>
      <c r="H295" s="22">
        <v>32.700000000000003</v>
      </c>
      <c r="I295" s="22">
        <v>8</v>
      </c>
      <c r="J295" s="22">
        <v>16</v>
      </c>
      <c r="K295" s="22">
        <v>0.501</v>
      </c>
      <c r="L295" s="22">
        <v>3.3</v>
      </c>
      <c r="M295" s="22">
        <v>8</v>
      </c>
      <c r="N295" s="22">
        <v>0.40600000000000003</v>
      </c>
      <c r="O295" s="22">
        <v>4.8</v>
      </c>
      <c r="P295" s="22">
        <v>8</v>
      </c>
      <c r="Q295" s="22">
        <v>0.59799999999999998</v>
      </c>
      <c r="R295" s="22">
        <v>0.60299999999999998</v>
      </c>
      <c r="S295" s="22">
        <v>4.4000000000000004</v>
      </c>
      <c r="T295" s="22">
        <v>5</v>
      </c>
      <c r="U295" s="22">
        <v>0.88400000000000001</v>
      </c>
      <c r="V295" s="22">
        <v>2.2999999999999998</v>
      </c>
      <c r="W295" s="22">
        <v>6.2</v>
      </c>
      <c r="X295" s="22">
        <v>8.5</v>
      </c>
      <c r="Y295" s="22">
        <v>1.9</v>
      </c>
      <c r="Z295" s="22">
        <v>0.9</v>
      </c>
      <c r="AA295" s="22">
        <v>0.5</v>
      </c>
      <c r="AB295" s="22">
        <v>1.3</v>
      </c>
      <c r="AC295" s="22">
        <v>2</v>
      </c>
      <c r="AD295" s="22">
        <v>23.7</v>
      </c>
    </row>
    <row r="296" spans="1:30" ht="15.75" customHeight="1" x14ac:dyDescent="0.2">
      <c r="A296" s="21">
        <v>295</v>
      </c>
      <c r="B296" s="22" t="s">
        <v>414</v>
      </c>
      <c r="C296" s="22" t="s">
        <v>112</v>
      </c>
      <c r="D296" s="22">
        <v>26</v>
      </c>
      <c r="E296" s="22" t="s">
        <v>104</v>
      </c>
      <c r="F296" s="22">
        <v>42</v>
      </c>
      <c r="G296" s="22">
        <v>1</v>
      </c>
      <c r="H296" s="22">
        <v>18.5</v>
      </c>
      <c r="I296" s="22">
        <v>2.6</v>
      </c>
      <c r="J296" s="22">
        <v>5.7</v>
      </c>
      <c r="K296" s="22">
        <v>0.45</v>
      </c>
      <c r="L296" s="22">
        <v>0.8</v>
      </c>
      <c r="M296" s="22">
        <v>2.2000000000000002</v>
      </c>
      <c r="N296" s="22">
        <v>0.376</v>
      </c>
      <c r="O296" s="22">
        <v>1.7</v>
      </c>
      <c r="P296" s="22">
        <v>3.5</v>
      </c>
      <c r="Q296" s="22">
        <v>0.497</v>
      </c>
      <c r="R296" s="22">
        <v>0.52300000000000002</v>
      </c>
      <c r="S296" s="22">
        <v>1.5</v>
      </c>
      <c r="T296" s="22">
        <v>1.8</v>
      </c>
      <c r="U296" s="22">
        <v>0.79200000000000004</v>
      </c>
      <c r="V296" s="22">
        <v>1</v>
      </c>
      <c r="W296" s="22">
        <v>2.5</v>
      </c>
      <c r="X296" s="22">
        <v>3.5</v>
      </c>
      <c r="Y296" s="22">
        <v>2</v>
      </c>
      <c r="Z296" s="22">
        <v>0.7</v>
      </c>
      <c r="AA296" s="22">
        <v>0.2</v>
      </c>
      <c r="AB296" s="22">
        <v>1.1000000000000001</v>
      </c>
      <c r="AC296" s="22">
        <v>1.5</v>
      </c>
      <c r="AD296" s="22">
        <v>7.4</v>
      </c>
    </row>
    <row r="297" spans="1:30" ht="15.75" customHeight="1" x14ac:dyDescent="0.2">
      <c r="A297" s="21">
        <v>296</v>
      </c>
      <c r="B297" s="22" t="s">
        <v>415</v>
      </c>
      <c r="C297" s="22" t="s">
        <v>112</v>
      </c>
      <c r="D297" s="22">
        <v>28</v>
      </c>
      <c r="E297" s="22" t="s">
        <v>90</v>
      </c>
      <c r="F297" s="22">
        <v>36</v>
      </c>
      <c r="G297" s="22">
        <v>15</v>
      </c>
      <c r="H297" s="22">
        <v>26.6</v>
      </c>
      <c r="I297" s="22">
        <v>4</v>
      </c>
      <c r="J297" s="22">
        <v>8.6999999999999993</v>
      </c>
      <c r="K297" s="22">
        <v>0.45500000000000002</v>
      </c>
      <c r="L297" s="22">
        <v>1.2</v>
      </c>
      <c r="M297" s="22">
        <v>3.2</v>
      </c>
      <c r="N297" s="22">
        <v>0.36799999999999999</v>
      </c>
      <c r="O297" s="22">
        <v>2.8</v>
      </c>
      <c r="P297" s="22">
        <v>5.6</v>
      </c>
      <c r="Q297" s="22">
        <v>0.505</v>
      </c>
      <c r="R297" s="22">
        <v>0.52200000000000002</v>
      </c>
      <c r="S297" s="22">
        <v>1.2</v>
      </c>
      <c r="T297" s="22">
        <v>1.6</v>
      </c>
      <c r="U297" s="22">
        <v>0.754</v>
      </c>
      <c r="V297" s="22">
        <v>1.3</v>
      </c>
      <c r="W297" s="22">
        <v>3.4</v>
      </c>
      <c r="X297" s="22">
        <v>4.7</v>
      </c>
      <c r="Y297" s="22">
        <v>2.1</v>
      </c>
      <c r="Z297" s="22">
        <v>0.8</v>
      </c>
      <c r="AA297" s="22">
        <v>0.3</v>
      </c>
      <c r="AB297" s="22">
        <v>1.1000000000000001</v>
      </c>
      <c r="AC297" s="22">
        <v>2.1</v>
      </c>
      <c r="AD297" s="22">
        <v>10.3</v>
      </c>
    </row>
    <row r="298" spans="1:30" ht="15.75" customHeight="1" x14ac:dyDescent="0.2">
      <c r="A298" s="21">
        <v>297</v>
      </c>
      <c r="B298" s="22" t="s">
        <v>416</v>
      </c>
      <c r="C298" s="22" t="s">
        <v>112</v>
      </c>
      <c r="D298" s="22">
        <v>28</v>
      </c>
      <c r="E298" s="22" t="s">
        <v>123</v>
      </c>
      <c r="F298" s="22">
        <v>20</v>
      </c>
      <c r="G298" s="22">
        <v>14</v>
      </c>
      <c r="H298" s="22">
        <v>26</v>
      </c>
      <c r="I298" s="22">
        <v>2.9</v>
      </c>
      <c r="J298" s="22">
        <v>7.8</v>
      </c>
      <c r="K298" s="22">
        <v>0.374</v>
      </c>
      <c r="L298" s="22">
        <v>1.1000000000000001</v>
      </c>
      <c r="M298" s="22">
        <v>3.1</v>
      </c>
      <c r="N298" s="22">
        <v>0.33900000000000002</v>
      </c>
      <c r="O298" s="22">
        <v>1.9</v>
      </c>
      <c r="P298" s="22">
        <v>4.7</v>
      </c>
      <c r="Q298" s="22">
        <v>0.39800000000000002</v>
      </c>
      <c r="R298" s="22">
        <v>0.442</v>
      </c>
      <c r="S298" s="22">
        <v>0.8</v>
      </c>
      <c r="T298" s="22">
        <v>1.4</v>
      </c>
      <c r="U298" s="22">
        <v>0.53600000000000003</v>
      </c>
      <c r="V298" s="22">
        <v>0.7</v>
      </c>
      <c r="W298" s="22">
        <v>2.9</v>
      </c>
      <c r="X298" s="22">
        <v>3.6</v>
      </c>
      <c r="Y298" s="22">
        <v>3.5</v>
      </c>
      <c r="Z298" s="22">
        <v>1.1000000000000001</v>
      </c>
      <c r="AA298" s="22">
        <v>0.6</v>
      </c>
      <c r="AB298" s="22">
        <v>1.6</v>
      </c>
      <c r="AC298" s="22">
        <v>1.8</v>
      </c>
      <c r="AD298" s="22">
        <v>7.6</v>
      </c>
    </row>
    <row r="299" spans="1:30" ht="15.75" customHeight="1" x14ac:dyDescent="0.2">
      <c r="A299" s="21">
        <v>298</v>
      </c>
      <c r="B299" s="22" t="s">
        <v>417</v>
      </c>
      <c r="C299" s="22" t="s">
        <v>112</v>
      </c>
      <c r="D299" s="22">
        <v>23</v>
      </c>
      <c r="E299" s="22" t="s">
        <v>88</v>
      </c>
      <c r="F299" s="22">
        <v>38</v>
      </c>
      <c r="G299" s="22">
        <v>0</v>
      </c>
      <c r="H299" s="22">
        <v>10.3</v>
      </c>
      <c r="I299" s="22">
        <v>1.3</v>
      </c>
      <c r="J299" s="22">
        <v>2.5</v>
      </c>
      <c r="K299" s="22">
        <v>0.52100000000000002</v>
      </c>
      <c r="L299" s="22">
        <v>0.1</v>
      </c>
      <c r="M299" s="22">
        <v>0.5</v>
      </c>
      <c r="N299" s="22">
        <v>0.222</v>
      </c>
      <c r="O299" s="22">
        <v>1.2</v>
      </c>
      <c r="P299" s="22">
        <v>2.1</v>
      </c>
      <c r="Q299" s="22">
        <v>0.59</v>
      </c>
      <c r="R299" s="22">
        <v>0.54200000000000004</v>
      </c>
      <c r="S299" s="22">
        <v>0.4</v>
      </c>
      <c r="T299" s="22">
        <v>0.7</v>
      </c>
      <c r="U299" s="22">
        <v>0.5</v>
      </c>
      <c r="V299" s="22">
        <v>0.3</v>
      </c>
      <c r="W299" s="22">
        <v>1.1000000000000001</v>
      </c>
      <c r="X299" s="22">
        <v>1.3</v>
      </c>
      <c r="Y299" s="22">
        <v>0.6</v>
      </c>
      <c r="Z299" s="22">
        <v>0.4</v>
      </c>
      <c r="AA299" s="22">
        <v>0.1</v>
      </c>
      <c r="AB299" s="22">
        <v>0.4</v>
      </c>
      <c r="AC299" s="22">
        <v>1.4</v>
      </c>
      <c r="AD299" s="22">
        <v>3.1</v>
      </c>
    </row>
    <row r="300" spans="1:30" ht="15.75" customHeight="1" x14ac:dyDescent="0.2">
      <c r="A300" s="21">
        <v>299</v>
      </c>
      <c r="B300" s="22" t="s">
        <v>418</v>
      </c>
      <c r="C300" s="22" t="s">
        <v>92</v>
      </c>
      <c r="D300" s="22">
        <v>27</v>
      </c>
      <c r="E300" s="22" t="s">
        <v>150</v>
      </c>
      <c r="F300" s="22">
        <v>37</v>
      </c>
      <c r="G300" s="22">
        <v>4</v>
      </c>
      <c r="H300" s="22">
        <v>12.7</v>
      </c>
      <c r="I300" s="22">
        <v>1.2</v>
      </c>
      <c r="J300" s="22">
        <v>2.6</v>
      </c>
      <c r="K300" s="22">
        <v>0.46899999999999997</v>
      </c>
      <c r="L300" s="22">
        <v>1.1000000000000001</v>
      </c>
      <c r="M300" s="22">
        <v>2.4</v>
      </c>
      <c r="N300" s="22">
        <v>0.45500000000000002</v>
      </c>
      <c r="O300" s="22">
        <v>0.1</v>
      </c>
      <c r="P300" s="22">
        <v>0.2</v>
      </c>
      <c r="Q300" s="22">
        <v>0.625</v>
      </c>
      <c r="R300" s="22">
        <v>0.67700000000000005</v>
      </c>
      <c r="S300" s="22">
        <v>0.3</v>
      </c>
      <c r="T300" s="22">
        <v>0.4</v>
      </c>
      <c r="U300" s="22">
        <v>0.66700000000000004</v>
      </c>
      <c r="V300" s="22">
        <v>0.2</v>
      </c>
      <c r="W300" s="22">
        <v>1</v>
      </c>
      <c r="X300" s="22">
        <v>1.2</v>
      </c>
      <c r="Y300" s="22">
        <v>0.5</v>
      </c>
      <c r="Z300" s="22">
        <v>0.2</v>
      </c>
      <c r="AA300" s="22">
        <v>0.1</v>
      </c>
      <c r="AB300" s="22">
        <v>0.4</v>
      </c>
      <c r="AC300" s="22">
        <v>1.7</v>
      </c>
      <c r="AD300" s="22">
        <v>3.8</v>
      </c>
    </row>
    <row r="301" spans="1:30" ht="15.75" customHeight="1" x14ac:dyDescent="0.2">
      <c r="A301" s="21">
        <v>300</v>
      </c>
      <c r="B301" s="22" t="s">
        <v>419</v>
      </c>
      <c r="C301" s="22" t="s">
        <v>112</v>
      </c>
      <c r="D301" s="22">
        <v>21</v>
      </c>
      <c r="E301" s="22" t="s">
        <v>186</v>
      </c>
      <c r="F301" s="22">
        <v>51</v>
      </c>
      <c r="G301" s="22">
        <v>15</v>
      </c>
      <c r="H301" s="22">
        <v>25.7</v>
      </c>
      <c r="I301" s="22">
        <v>5</v>
      </c>
      <c r="J301" s="22">
        <v>11.1</v>
      </c>
      <c r="K301" s="22">
        <v>0.45300000000000001</v>
      </c>
      <c r="L301" s="22">
        <v>1.3</v>
      </c>
      <c r="M301" s="22">
        <v>3.4</v>
      </c>
      <c r="N301" s="22">
        <v>0.36799999999999999</v>
      </c>
      <c r="O301" s="22">
        <v>3.8</v>
      </c>
      <c r="P301" s="22">
        <v>7.7</v>
      </c>
      <c r="Q301" s="22">
        <v>0.49099999999999999</v>
      </c>
      <c r="R301" s="22">
        <v>0.51</v>
      </c>
      <c r="S301" s="22">
        <v>3.1</v>
      </c>
      <c r="T301" s="22">
        <v>3.7</v>
      </c>
      <c r="U301" s="22">
        <v>0.82499999999999996</v>
      </c>
      <c r="V301" s="22">
        <v>1</v>
      </c>
      <c r="W301" s="22">
        <v>2.9</v>
      </c>
      <c r="X301" s="22">
        <v>3.9</v>
      </c>
      <c r="Y301" s="22">
        <v>1.9</v>
      </c>
      <c r="Z301" s="22">
        <v>0.5</v>
      </c>
      <c r="AA301" s="22">
        <v>0.2</v>
      </c>
      <c r="AB301" s="22">
        <v>1.7</v>
      </c>
      <c r="AC301" s="22">
        <v>1.9</v>
      </c>
      <c r="AD301" s="22">
        <v>14.4</v>
      </c>
    </row>
    <row r="302" spans="1:30" ht="15.75" customHeight="1" x14ac:dyDescent="0.2">
      <c r="A302" s="21">
        <v>301</v>
      </c>
      <c r="B302" s="22" t="s">
        <v>420</v>
      </c>
      <c r="C302" s="22" t="s">
        <v>92</v>
      </c>
      <c r="D302" s="22">
        <v>37</v>
      </c>
      <c r="E302" s="22" t="s">
        <v>150</v>
      </c>
      <c r="F302" s="22">
        <v>21</v>
      </c>
      <c r="G302" s="22">
        <v>1</v>
      </c>
      <c r="H302" s="22">
        <v>11</v>
      </c>
      <c r="I302" s="22">
        <v>0.6</v>
      </c>
      <c r="J302" s="22">
        <v>2.2000000000000002</v>
      </c>
      <c r="K302" s="22">
        <v>0.28299999999999997</v>
      </c>
      <c r="L302" s="22">
        <v>0.4</v>
      </c>
      <c r="M302" s="22">
        <v>1.7</v>
      </c>
      <c r="N302" s="22">
        <v>0.25</v>
      </c>
      <c r="O302" s="22">
        <v>0.2</v>
      </c>
      <c r="P302" s="22">
        <v>0.5</v>
      </c>
      <c r="Q302" s="22">
        <v>0.4</v>
      </c>
      <c r="R302" s="22">
        <v>0.38</v>
      </c>
      <c r="S302" s="22">
        <v>0.7</v>
      </c>
      <c r="T302" s="22">
        <v>0.9</v>
      </c>
      <c r="U302" s="22">
        <v>0.73699999999999999</v>
      </c>
      <c r="V302" s="22">
        <v>0.2</v>
      </c>
      <c r="W302" s="22">
        <v>1.1000000000000001</v>
      </c>
      <c r="X302" s="22">
        <v>1.3</v>
      </c>
      <c r="Y302" s="22">
        <v>0.6</v>
      </c>
      <c r="Z302" s="22">
        <v>0.5</v>
      </c>
      <c r="AA302" s="22">
        <v>0.2</v>
      </c>
      <c r="AB302" s="22">
        <v>0.3</v>
      </c>
      <c r="AC302" s="22">
        <v>1.3</v>
      </c>
      <c r="AD302" s="22">
        <v>2.2999999999999998</v>
      </c>
    </row>
    <row r="303" spans="1:30" ht="15.75" customHeight="1" x14ac:dyDescent="0.2">
      <c r="A303" s="21">
        <v>302</v>
      </c>
      <c r="B303" s="22" t="s">
        <v>421</v>
      </c>
      <c r="C303" s="22" t="s">
        <v>103</v>
      </c>
      <c r="D303" s="22">
        <v>23</v>
      </c>
      <c r="E303" s="22" t="s">
        <v>127</v>
      </c>
      <c r="F303" s="22">
        <v>47</v>
      </c>
      <c r="G303" s="22">
        <v>47</v>
      </c>
      <c r="H303" s="22">
        <v>37.1</v>
      </c>
      <c r="I303" s="22">
        <v>8.9</v>
      </c>
      <c r="J303" s="22">
        <v>19.8</v>
      </c>
      <c r="K303" s="22">
        <v>0.44800000000000001</v>
      </c>
      <c r="L303" s="22">
        <v>3.1</v>
      </c>
      <c r="M303" s="22">
        <v>8.1</v>
      </c>
      <c r="N303" s="22">
        <v>0.38</v>
      </c>
      <c r="O303" s="22">
        <v>5.8</v>
      </c>
      <c r="P303" s="22">
        <v>11.7</v>
      </c>
      <c r="Q303" s="22">
        <v>0.495</v>
      </c>
      <c r="R303" s="22">
        <v>0.52600000000000002</v>
      </c>
      <c r="S303" s="22">
        <v>4.9000000000000004</v>
      </c>
      <c r="T303" s="22">
        <v>5.7</v>
      </c>
      <c r="U303" s="22">
        <v>0.85699999999999998</v>
      </c>
      <c r="V303" s="22">
        <v>0.5</v>
      </c>
      <c r="W303" s="22">
        <v>3.1</v>
      </c>
      <c r="X303" s="22">
        <v>3.6</v>
      </c>
      <c r="Y303" s="22">
        <v>6.4</v>
      </c>
      <c r="Z303" s="22">
        <v>1</v>
      </c>
      <c r="AA303" s="22">
        <v>0.5</v>
      </c>
      <c r="AB303" s="22">
        <v>1.6</v>
      </c>
      <c r="AC303" s="22">
        <v>2.1</v>
      </c>
      <c r="AD303" s="22">
        <v>25.7</v>
      </c>
    </row>
    <row r="304" spans="1:30" ht="15.75" customHeight="1" x14ac:dyDescent="0.2">
      <c r="A304" s="21">
        <v>303</v>
      </c>
      <c r="B304" s="22" t="s">
        <v>422</v>
      </c>
      <c r="C304" s="22" t="s">
        <v>423</v>
      </c>
      <c r="D304" s="22">
        <v>26</v>
      </c>
      <c r="E304" s="22" t="s">
        <v>88</v>
      </c>
      <c r="F304" s="22">
        <v>28</v>
      </c>
      <c r="G304" s="22">
        <v>5</v>
      </c>
      <c r="H304" s="22">
        <v>14.6</v>
      </c>
      <c r="I304" s="22">
        <v>2.1</v>
      </c>
      <c r="J304" s="22">
        <v>5.5</v>
      </c>
      <c r="K304" s="22">
        <v>0.39</v>
      </c>
      <c r="L304" s="22">
        <v>0.6</v>
      </c>
      <c r="M304" s="22">
        <v>1.9</v>
      </c>
      <c r="N304" s="22">
        <v>0.29599999999999999</v>
      </c>
      <c r="O304" s="22">
        <v>1.6</v>
      </c>
      <c r="P304" s="22">
        <v>3.6</v>
      </c>
      <c r="Q304" s="22">
        <v>0.44</v>
      </c>
      <c r="R304" s="22">
        <v>0.442</v>
      </c>
      <c r="S304" s="22">
        <v>0.5</v>
      </c>
      <c r="T304" s="22">
        <v>0.6</v>
      </c>
      <c r="U304" s="22">
        <v>0.76500000000000001</v>
      </c>
      <c r="V304" s="22">
        <v>0.4</v>
      </c>
      <c r="W304" s="22">
        <v>1.1000000000000001</v>
      </c>
      <c r="X304" s="22">
        <v>1.5</v>
      </c>
      <c r="Y304" s="22">
        <v>3</v>
      </c>
      <c r="Z304" s="22">
        <v>0.6</v>
      </c>
      <c r="AA304" s="22">
        <v>0.1</v>
      </c>
      <c r="AB304" s="22">
        <v>0.7</v>
      </c>
      <c r="AC304" s="22">
        <v>0.9</v>
      </c>
      <c r="AD304" s="22">
        <v>5.3</v>
      </c>
    </row>
    <row r="305" spans="1:30" ht="15.75" customHeight="1" x14ac:dyDescent="0.2">
      <c r="A305" s="21">
        <v>304</v>
      </c>
      <c r="B305" s="22" t="s">
        <v>424</v>
      </c>
      <c r="C305" s="22" t="s">
        <v>103</v>
      </c>
      <c r="D305" s="22">
        <v>23</v>
      </c>
      <c r="E305" s="22" t="s">
        <v>114</v>
      </c>
      <c r="F305" s="22">
        <v>40</v>
      </c>
      <c r="G305" s="22">
        <v>3</v>
      </c>
      <c r="H305" s="22">
        <v>12.2</v>
      </c>
      <c r="I305" s="22">
        <v>2.2000000000000002</v>
      </c>
      <c r="J305" s="22">
        <v>4.9000000000000004</v>
      </c>
      <c r="K305" s="22">
        <v>0.441</v>
      </c>
      <c r="L305" s="22">
        <v>1.2</v>
      </c>
      <c r="M305" s="22">
        <v>2.8</v>
      </c>
      <c r="N305" s="22">
        <v>0.41099999999999998</v>
      </c>
      <c r="O305" s="22">
        <v>1</v>
      </c>
      <c r="P305" s="22">
        <v>2.1</v>
      </c>
      <c r="Q305" s="22">
        <v>0.48199999999999998</v>
      </c>
      <c r="R305" s="22">
        <v>0.55900000000000005</v>
      </c>
      <c r="S305" s="22">
        <v>0.5</v>
      </c>
      <c r="T305" s="22">
        <v>0.6</v>
      </c>
      <c r="U305" s="22">
        <v>0.81799999999999995</v>
      </c>
      <c r="V305" s="22">
        <v>0.3</v>
      </c>
      <c r="W305" s="22">
        <v>0.7</v>
      </c>
      <c r="X305" s="22">
        <v>1</v>
      </c>
      <c r="Y305" s="22">
        <v>1</v>
      </c>
      <c r="Z305" s="22">
        <v>0.6</v>
      </c>
      <c r="AA305" s="22">
        <v>0.1</v>
      </c>
      <c r="AB305" s="22">
        <v>0.4</v>
      </c>
      <c r="AC305" s="22">
        <v>1.2</v>
      </c>
      <c r="AD305" s="22">
        <v>5.9</v>
      </c>
    </row>
    <row r="306" spans="1:30" ht="15.75" customHeight="1" x14ac:dyDescent="0.2">
      <c r="A306" s="21">
        <v>305</v>
      </c>
      <c r="B306" s="22" t="s">
        <v>425</v>
      </c>
      <c r="C306" s="22" t="s">
        <v>103</v>
      </c>
      <c r="D306" s="22">
        <v>32</v>
      </c>
      <c r="E306" s="22" t="s">
        <v>104</v>
      </c>
      <c r="F306" s="22">
        <v>39</v>
      </c>
      <c r="G306" s="22">
        <v>39</v>
      </c>
      <c r="H306" s="22">
        <v>32</v>
      </c>
      <c r="I306" s="22">
        <v>6.9</v>
      </c>
      <c r="J306" s="22">
        <v>14.8</v>
      </c>
      <c r="K306" s="22">
        <v>0.46400000000000002</v>
      </c>
      <c r="L306" s="22">
        <v>3.4</v>
      </c>
      <c r="M306" s="22">
        <v>8</v>
      </c>
      <c r="N306" s="22">
        <v>0.42499999999999999</v>
      </c>
      <c r="O306" s="22">
        <v>3.5</v>
      </c>
      <c r="P306" s="22">
        <v>6.8</v>
      </c>
      <c r="Q306" s="22">
        <v>0.51100000000000001</v>
      </c>
      <c r="R306" s="22">
        <v>0.57999999999999996</v>
      </c>
      <c r="S306" s="22">
        <v>1.9</v>
      </c>
      <c r="T306" s="22">
        <v>2.4</v>
      </c>
      <c r="U306" s="22">
        <v>0.78700000000000003</v>
      </c>
      <c r="V306" s="22">
        <v>0.6</v>
      </c>
      <c r="W306" s="22">
        <v>3.7</v>
      </c>
      <c r="X306" s="22">
        <v>4.3</v>
      </c>
      <c r="Y306" s="22">
        <v>4.7</v>
      </c>
      <c r="Z306" s="22">
        <v>1.1000000000000001</v>
      </c>
      <c r="AA306" s="22">
        <v>0.8</v>
      </c>
      <c r="AB306" s="22">
        <v>1.6</v>
      </c>
      <c r="AC306" s="22">
        <v>2.2000000000000002</v>
      </c>
      <c r="AD306" s="22">
        <v>19.100000000000001</v>
      </c>
    </row>
    <row r="307" spans="1:30" ht="15.75" customHeight="1" x14ac:dyDescent="0.2">
      <c r="A307" s="21">
        <v>306</v>
      </c>
      <c r="B307" s="22" t="s">
        <v>426</v>
      </c>
      <c r="C307" s="22" t="s">
        <v>103</v>
      </c>
      <c r="D307" s="22">
        <v>31</v>
      </c>
      <c r="E307" s="22" t="s">
        <v>186</v>
      </c>
      <c r="F307" s="22">
        <v>43</v>
      </c>
      <c r="G307" s="22">
        <v>4</v>
      </c>
      <c r="H307" s="22">
        <v>17.399999999999999</v>
      </c>
      <c r="I307" s="22">
        <v>3.7</v>
      </c>
      <c r="J307" s="22">
        <v>6.8</v>
      </c>
      <c r="K307" s="22">
        <v>0.53900000000000003</v>
      </c>
      <c r="L307" s="22">
        <v>0.1</v>
      </c>
      <c r="M307" s="22">
        <v>0.4</v>
      </c>
      <c r="N307" s="22">
        <v>0.158</v>
      </c>
      <c r="O307" s="22">
        <v>3.6</v>
      </c>
      <c r="P307" s="22">
        <v>6.4</v>
      </c>
      <c r="Q307" s="22">
        <v>0.56599999999999995</v>
      </c>
      <c r="R307" s="22">
        <v>0.54400000000000004</v>
      </c>
      <c r="S307" s="22">
        <v>0.8</v>
      </c>
      <c r="T307" s="22">
        <v>1.1000000000000001</v>
      </c>
      <c r="U307" s="22">
        <v>0.76600000000000001</v>
      </c>
      <c r="V307" s="22">
        <v>0.5</v>
      </c>
      <c r="W307" s="22">
        <v>2.1</v>
      </c>
      <c r="X307" s="22">
        <v>2.6</v>
      </c>
      <c r="Y307" s="22">
        <v>5.6</v>
      </c>
      <c r="Z307" s="22">
        <v>1</v>
      </c>
      <c r="AA307" s="22">
        <v>0.1</v>
      </c>
      <c r="AB307" s="22">
        <v>1.5</v>
      </c>
      <c r="AC307" s="22">
        <v>1.1000000000000001</v>
      </c>
      <c r="AD307" s="22">
        <v>8.3000000000000007</v>
      </c>
    </row>
    <row r="308" spans="1:30" ht="15.75" customHeight="1" x14ac:dyDescent="0.2">
      <c r="A308" s="21">
        <v>307</v>
      </c>
      <c r="B308" s="22" t="s">
        <v>427</v>
      </c>
      <c r="C308" s="22" t="s">
        <v>112</v>
      </c>
      <c r="D308" s="22">
        <v>23</v>
      </c>
      <c r="E308" s="22" t="s">
        <v>97</v>
      </c>
      <c r="F308" s="22">
        <v>42</v>
      </c>
      <c r="G308" s="22">
        <v>41</v>
      </c>
      <c r="H308" s="22">
        <v>28.9</v>
      </c>
      <c r="I308" s="22">
        <v>4.4000000000000004</v>
      </c>
      <c r="J308" s="22">
        <v>8.6999999999999993</v>
      </c>
      <c r="K308" s="22">
        <v>0.51100000000000001</v>
      </c>
      <c r="L308" s="22">
        <v>1.3</v>
      </c>
      <c r="M308" s="22">
        <v>3.4</v>
      </c>
      <c r="N308" s="22">
        <v>0.371</v>
      </c>
      <c r="O308" s="22">
        <v>3.2</v>
      </c>
      <c r="P308" s="22">
        <v>5.3</v>
      </c>
      <c r="Q308" s="22">
        <v>0.60199999999999998</v>
      </c>
      <c r="R308" s="22">
        <v>0.58399999999999996</v>
      </c>
      <c r="S308" s="22">
        <v>0.6</v>
      </c>
      <c r="T308" s="22">
        <v>0.8</v>
      </c>
      <c r="U308" s="22">
        <v>0.77100000000000002</v>
      </c>
      <c r="V308" s="22">
        <v>0.8</v>
      </c>
      <c r="W308" s="22">
        <v>1.9</v>
      </c>
      <c r="X308" s="22">
        <v>2.7</v>
      </c>
      <c r="Y308" s="22">
        <v>1.4</v>
      </c>
      <c r="Z308" s="22">
        <v>0.9</v>
      </c>
      <c r="AA308" s="22">
        <v>0.5</v>
      </c>
      <c r="AB308" s="22">
        <v>1.3</v>
      </c>
      <c r="AC308" s="22">
        <v>3.1</v>
      </c>
      <c r="AD308" s="22">
        <v>10.8</v>
      </c>
    </row>
    <row r="309" spans="1:30" ht="15.75" customHeight="1" x14ac:dyDescent="0.2">
      <c r="A309" s="21">
        <v>308</v>
      </c>
      <c r="B309" s="22" t="s">
        <v>428</v>
      </c>
      <c r="C309" s="22" t="s">
        <v>112</v>
      </c>
      <c r="D309" s="22">
        <v>26</v>
      </c>
      <c r="E309" s="22" t="s">
        <v>88</v>
      </c>
      <c r="F309" s="22">
        <v>32</v>
      </c>
      <c r="G309" s="22">
        <v>0</v>
      </c>
      <c r="H309" s="22">
        <v>9</v>
      </c>
      <c r="I309" s="22">
        <v>1.1000000000000001</v>
      </c>
      <c r="J309" s="22">
        <v>3.3</v>
      </c>
      <c r="K309" s="22">
        <v>0.33700000000000002</v>
      </c>
      <c r="L309" s="22">
        <v>0.3</v>
      </c>
      <c r="M309" s="22">
        <v>1.6</v>
      </c>
      <c r="N309" s="22">
        <v>0.21199999999999999</v>
      </c>
      <c r="O309" s="22">
        <v>0.8</v>
      </c>
      <c r="P309" s="22">
        <v>1.6</v>
      </c>
      <c r="Q309" s="22">
        <v>0.46200000000000002</v>
      </c>
      <c r="R309" s="22">
        <v>0.38900000000000001</v>
      </c>
      <c r="S309" s="22">
        <v>0.4</v>
      </c>
      <c r="T309" s="22">
        <v>0.6</v>
      </c>
      <c r="U309" s="22">
        <v>0.7</v>
      </c>
      <c r="V309" s="22">
        <v>0.3</v>
      </c>
      <c r="W309" s="22">
        <v>1</v>
      </c>
      <c r="X309" s="22">
        <v>1.3</v>
      </c>
      <c r="Y309" s="22">
        <v>0.5</v>
      </c>
      <c r="Z309" s="22">
        <v>0.3</v>
      </c>
      <c r="AA309" s="22">
        <v>0.1</v>
      </c>
      <c r="AB309" s="22">
        <v>0.6</v>
      </c>
      <c r="AC309" s="22">
        <v>0.9</v>
      </c>
      <c r="AD309" s="22">
        <v>3</v>
      </c>
    </row>
    <row r="310" spans="1:30" ht="15.75" customHeight="1" x14ac:dyDescent="0.2">
      <c r="A310" s="21">
        <v>309</v>
      </c>
      <c r="B310" s="22" t="s">
        <v>429</v>
      </c>
      <c r="C310" s="22" t="s">
        <v>112</v>
      </c>
      <c r="D310" s="22">
        <v>32</v>
      </c>
      <c r="E310" s="22" t="s">
        <v>88</v>
      </c>
      <c r="F310" s="22">
        <v>47</v>
      </c>
      <c r="G310" s="22">
        <v>0</v>
      </c>
      <c r="H310" s="22">
        <v>15</v>
      </c>
      <c r="I310" s="22">
        <v>2</v>
      </c>
      <c r="J310" s="22">
        <v>4.5999999999999996</v>
      </c>
      <c r="K310" s="22">
        <v>0.44</v>
      </c>
      <c r="L310" s="22">
        <v>1.6</v>
      </c>
      <c r="M310" s="22">
        <v>3.7</v>
      </c>
      <c r="N310" s="22">
        <v>0.437</v>
      </c>
      <c r="O310" s="22">
        <v>0.4</v>
      </c>
      <c r="P310" s="22">
        <v>0.9</v>
      </c>
      <c r="Q310" s="22">
        <v>0.45200000000000001</v>
      </c>
      <c r="R310" s="22">
        <v>0.61599999999999999</v>
      </c>
      <c r="S310" s="22">
        <v>0.2</v>
      </c>
      <c r="T310" s="22">
        <v>0.4</v>
      </c>
      <c r="U310" s="22">
        <v>0.58799999999999997</v>
      </c>
      <c r="V310" s="22">
        <v>0.2</v>
      </c>
      <c r="W310" s="22">
        <v>0.9</v>
      </c>
      <c r="X310" s="22">
        <v>1</v>
      </c>
      <c r="Y310" s="22">
        <v>1.2</v>
      </c>
      <c r="Z310" s="22">
        <v>0.2</v>
      </c>
      <c r="AA310" s="22">
        <v>0</v>
      </c>
      <c r="AB310" s="22">
        <v>0.5</v>
      </c>
      <c r="AC310" s="22">
        <v>1</v>
      </c>
      <c r="AD310" s="22">
        <v>5.9</v>
      </c>
    </row>
    <row r="311" spans="1:30" ht="15.75" customHeight="1" x14ac:dyDescent="0.2">
      <c r="A311" s="21">
        <v>310</v>
      </c>
      <c r="B311" s="22" t="s">
        <v>430</v>
      </c>
      <c r="C311" s="22" t="s">
        <v>29</v>
      </c>
      <c r="D311" s="22">
        <v>36</v>
      </c>
      <c r="E311" s="22" t="s">
        <v>135</v>
      </c>
      <c r="F311" s="22">
        <v>39</v>
      </c>
      <c r="G311" s="22">
        <v>0</v>
      </c>
      <c r="H311" s="22">
        <v>7.9</v>
      </c>
      <c r="I311" s="22">
        <v>1.9</v>
      </c>
      <c r="J311" s="22">
        <v>3</v>
      </c>
      <c r="K311" s="22">
        <v>0.629</v>
      </c>
      <c r="L311" s="22">
        <v>0</v>
      </c>
      <c r="M311" s="22">
        <v>0.1</v>
      </c>
      <c r="N311" s="22">
        <v>0</v>
      </c>
      <c r="O311" s="22">
        <v>1.9</v>
      </c>
      <c r="P311" s="22">
        <v>2.9</v>
      </c>
      <c r="Q311" s="22">
        <v>0.65200000000000002</v>
      </c>
      <c r="R311" s="22">
        <v>0.629</v>
      </c>
      <c r="S311" s="22">
        <v>0.6</v>
      </c>
      <c r="T311" s="22">
        <v>1.1000000000000001</v>
      </c>
      <c r="U311" s="22">
        <v>0.58099999999999996</v>
      </c>
      <c r="V311" s="22">
        <v>0.9</v>
      </c>
      <c r="W311" s="22">
        <v>1.9</v>
      </c>
      <c r="X311" s="22">
        <v>2.9</v>
      </c>
      <c r="Y311" s="22">
        <v>0.4</v>
      </c>
      <c r="Z311" s="22">
        <v>0.2</v>
      </c>
      <c r="AA311" s="22">
        <v>0.5</v>
      </c>
      <c r="AB311" s="22">
        <v>0.8</v>
      </c>
      <c r="AC311" s="22">
        <v>1.1000000000000001</v>
      </c>
      <c r="AD311" s="22">
        <v>4.4000000000000004</v>
      </c>
    </row>
    <row r="312" spans="1:30" ht="15.75" customHeight="1" x14ac:dyDescent="0.2">
      <c r="A312" s="21">
        <v>311</v>
      </c>
      <c r="B312" s="22" t="s">
        <v>431</v>
      </c>
      <c r="C312" s="22" t="s">
        <v>92</v>
      </c>
      <c r="D312" s="22">
        <v>21</v>
      </c>
      <c r="E312" s="22" t="s">
        <v>123</v>
      </c>
      <c r="F312" s="22">
        <v>42</v>
      </c>
      <c r="G312" s="22">
        <v>13</v>
      </c>
      <c r="H312" s="22">
        <v>16.7</v>
      </c>
      <c r="I312" s="22">
        <v>2</v>
      </c>
      <c r="J312" s="22">
        <v>4.3</v>
      </c>
      <c r="K312" s="22">
        <v>0.45900000000000002</v>
      </c>
      <c r="L312" s="22">
        <v>0.7</v>
      </c>
      <c r="M312" s="22">
        <v>2</v>
      </c>
      <c r="N312" s="22">
        <v>0.35699999999999998</v>
      </c>
      <c r="O312" s="22">
        <v>1.3</v>
      </c>
      <c r="P312" s="22">
        <v>2.2999999999999998</v>
      </c>
      <c r="Q312" s="22">
        <v>0.54600000000000004</v>
      </c>
      <c r="R312" s="22">
        <v>0.54100000000000004</v>
      </c>
      <c r="S312" s="22">
        <v>1</v>
      </c>
      <c r="T312" s="22">
        <v>1.4</v>
      </c>
      <c r="U312" s="22">
        <v>0.754</v>
      </c>
      <c r="V312" s="22">
        <v>0.4</v>
      </c>
      <c r="W312" s="22">
        <v>1.5</v>
      </c>
      <c r="X312" s="22">
        <v>1.9</v>
      </c>
      <c r="Y312" s="22">
        <v>1</v>
      </c>
      <c r="Z312" s="22">
        <v>0.4</v>
      </c>
      <c r="AA312" s="22">
        <v>0.1</v>
      </c>
      <c r="AB312" s="22">
        <v>0.6</v>
      </c>
      <c r="AC312" s="22">
        <v>1.5</v>
      </c>
      <c r="AD312" s="22">
        <v>5.7</v>
      </c>
    </row>
    <row r="313" spans="1:30" ht="15.75" customHeight="1" x14ac:dyDescent="0.2">
      <c r="A313" s="21">
        <v>312</v>
      </c>
      <c r="B313" s="22" t="s">
        <v>432</v>
      </c>
      <c r="C313" s="22" t="s">
        <v>103</v>
      </c>
      <c r="D313" s="22">
        <v>27</v>
      </c>
      <c r="E313" s="22" t="s">
        <v>97</v>
      </c>
      <c r="F313" s="22">
        <v>30</v>
      </c>
      <c r="G313" s="22">
        <v>0</v>
      </c>
      <c r="H313" s="22">
        <v>9.3000000000000007</v>
      </c>
      <c r="I313" s="22">
        <v>1</v>
      </c>
      <c r="J313" s="22">
        <v>2.5</v>
      </c>
      <c r="K313" s="22">
        <v>0.40500000000000003</v>
      </c>
      <c r="L313" s="22">
        <v>0.6</v>
      </c>
      <c r="M313" s="22">
        <v>1.4</v>
      </c>
      <c r="N313" s="22">
        <v>0.40500000000000003</v>
      </c>
      <c r="O313" s="22">
        <v>0.4</v>
      </c>
      <c r="P313" s="22">
        <v>1.1000000000000001</v>
      </c>
      <c r="Q313" s="22">
        <v>0.40600000000000003</v>
      </c>
      <c r="R313" s="22">
        <v>0.52</v>
      </c>
      <c r="S313" s="22">
        <v>0.1</v>
      </c>
      <c r="T313" s="22">
        <v>0.3</v>
      </c>
      <c r="U313" s="22">
        <v>0.5</v>
      </c>
      <c r="V313" s="22">
        <v>0.3</v>
      </c>
      <c r="W313" s="22">
        <v>0.8</v>
      </c>
      <c r="X313" s="22">
        <v>1.1000000000000001</v>
      </c>
      <c r="Y313" s="22">
        <v>1.8</v>
      </c>
      <c r="Z313" s="22">
        <v>0.7</v>
      </c>
      <c r="AA313" s="22">
        <v>0.2</v>
      </c>
      <c r="AB313" s="22">
        <v>0.4</v>
      </c>
      <c r="AC313" s="22">
        <v>0.5</v>
      </c>
      <c r="AD313" s="22">
        <v>2.7</v>
      </c>
    </row>
    <row r="314" spans="1:30" ht="15.75" customHeight="1" x14ac:dyDescent="0.2">
      <c r="A314" s="21">
        <v>313</v>
      </c>
      <c r="B314" s="22" t="s">
        <v>433</v>
      </c>
      <c r="C314" s="22" t="s">
        <v>92</v>
      </c>
      <c r="D314" s="22">
        <v>25</v>
      </c>
      <c r="E314" s="22" t="s">
        <v>127</v>
      </c>
      <c r="F314" s="22">
        <v>33</v>
      </c>
      <c r="G314" s="22">
        <v>33</v>
      </c>
      <c r="H314" s="22">
        <v>0</v>
      </c>
      <c r="I314" s="22">
        <v>3.9</v>
      </c>
      <c r="J314" s="22">
        <v>9.9</v>
      </c>
      <c r="K314" s="22">
        <v>0.39300000000000002</v>
      </c>
      <c r="L314" s="22">
        <v>2.1</v>
      </c>
      <c r="M314" s="22">
        <v>5.8</v>
      </c>
      <c r="N314" s="22">
        <v>0.36299999999999999</v>
      </c>
      <c r="O314" s="22">
        <v>1.8</v>
      </c>
      <c r="P314" s="22">
        <v>4.0999999999999996</v>
      </c>
      <c r="Q314" s="22">
        <v>0.437</v>
      </c>
      <c r="R314" s="22">
        <v>0.5</v>
      </c>
      <c r="S314" s="22">
        <v>1.9</v>
      </c>
      <c r="T314" s="22">
        <v>2.2999999999999998</v>
      </c>
      <c r="U314" s="22">
        <v>0.82699999999999996</v>
      </c>
      <c r="V314" s="22">
        <v>0.8</v>
      </c>
      <c r="W314" s="22">
        <v>3.2</v>
      </c>
      <c r="X314" s="22">
        <v>4</v>
      </c>
      <c r="Y314" s="22">
        <v>3.2</v>
      </c>
      <c r="Z314" s="22">
        <v>1.6</v>
      </c>
      <c r="AA314" s="22">
        <v>0.5</v>
      </c>
      <c r="AB314" s="22">
        <v>1.2</v>
      </c>
      <c r="AC314" s="22">
        <v>2.4</v>
      </c>
      <c r="AD314" s="22">
        <v>11.8</v>
      </c>
    </row>
    <row r="315" spans="1:30" ht="15.75" customHeight="1" x14ac:dyDescent="0.2">
      <c r="A315" s="21">
        <v>314</v>
      </c>
      <c r="B315" s="22" t="s">
        <v>434</v>
      </c>
      <c r="C315" s="22" t="s">
        <v>29</v>
      </c>
      <c r="D315" s="22">
        <v>25</v>
      </c>
      <c r="E315" s="22" t="s">
        <v>123</v>
      </c>
      <c r="F315" s="22">
        <v>25</v>
      </c>
      <c r="G315" s="22">
        <v>0</v>
      </c>
      <c r="H315" s="22">
        <v>12.3</v>
      </c>
      <c r="I315" s="22">
        <v>0.5</v>
      </c>
      <c r="J315" s="22">
        <v>1.1000000000000001</v>
      </c>
      <c r="K315" s="22">
        <v>0.42899999999999999</v>
      </c>
      <c r="L315" s="22">
        <v>0</v>
      </c>
      <c r="M315" s="22">
        <v>0</v>
      </c>
      <c r="N315" s="20"/>
      <c r="O315" s="22">
        <v>0.5</v>
      </c>
      <c r="P315" s="22">
        <v>1.1000000000000001</v>
      </c>
      <c r="Q315" s="22">
        <v>0.42899999999999999</v>
      </c>
      <c r="R315" s="22">
        <v>0.42899999999999999</v>
      </c>
      <c r="S315" s="22">
        <v>0.4</v>
      </c>
      <c r="T315" s="22">
        <v>0.5</v>
      </c>
      <c r="U315" s="22">
        <v>0.75</v>
      </c>
      <c r="V315" s="22">
        <v>1.2</v>
      </c>
      <c r="W315" s="22">
        <v>1.4</v>
      </c>
      <c r="X315" s="22">
        <v>2.6</v>
      </c>
      <c r="Y315" s="22">
        <v>0.4</v>
      </c>
      <c r="Z315" s="22">
        <v>0.2</v>
      </c>
      <c r="AA315" s="22">
        <v>0.6</v>
      </c>
      <c r="AB315" s="22">
        <v>0.6</v>
      </c>
      <c r="AC315" s="22">
        <v>2.6</v>
      </c>
      <c r="AD315" s="22">
        <v>1.3</v>
      </c>
    </row>
    <row r="316" spans="1:30" ht="15.75" customHeight="1" x14ac:dyDescent="0.2">
      <c r="A316" s="21">
        <v>315</v>
      </c>
      <c r="B316" s="22" t="s">
        <v>435</v>
      </c>
      <c r="C316" s="22" t="s">
        <v>92</v>
      </c>
      <c r="D316" s="22">
        <v>27</v>
      </c>
      <c r="E316" s="22" t="s">
        <v>101</v>
      </c>
      <c r="F316" s="22">
        <v>36</v>
      </c>
      <c r="G316" s="22">
        <v>0</v>
      </c>
      <c r="H316" s="22">
        <v>15.8</v>
      </c>
      <c r="I316" s="22">
        <v>2.8</v>
      </c>
      <c r="J316" s="22">
        <v>6.3</v>
      </c>
      <c r="K316" s="22">
        <v>0.441</v>
      </c>
      <c r="L316" s="22">
        <v>2.4</v>
      </c>
      <c r="M316" s="22">
        <v>5.4</v>
      </c>
      <c r="N316" s="22">
        <v>0.44400000000000001</v>
      </c>
      <c r="O316" s="22">
        <v>0.4</v>
      </c>
      <c r="P316" s="22">
        <v>0.9</v>
      </c>
      <c r="Q316" s="22">
        <v>0.41899999999999998</v>
      </c>
      <c r="R316" s="22">
        <v>0.63200000000000001</v>
      </c>
      <c r="S316" s="22">
        <v>0.3</v>
      </c>
      <c r="T316" s="22">
        <v>0.3</v>
      </c>
      <c r="U316" s="22">
        <v>0.90900000000000003</v>
      </c>
      <c r="V316" s="22">
        <v>0.4</v>
      </c>
      <c r="W316" s="22">
        <v>1.4</v>
      </c>
      <c r="X316" s="22">
        <v>1.8</v>
      </c>
      <c r="Y316" s="22">
        <v>1.5</v>
      </c>
      <c r="Z316" s="22">
        <v>0.4</v>
      </c>
      <c r="AA316" s="22">
        <v>0</v>
      </c>
      <c r="AB316" s="22">
        <v>0.3</v>
      </c>
      <c r="AC316" s="22">
        <v>1.2</v>
      </c>
      <c r="AD316" s="22">
        <v>8.3000000000000007</v>
      </c>
    </row>
    <row r="317" spans="1:30" ht="15.75" customHeight="1" x14ac:dyDescent="0.2">
      <c r="A317" s="21">
        <v>316</v>
      </c>
      <c r="B317" s="22" t="s">
        <v>436</v>
      </c>
      <c r="C317" s="22" t="s">
        <v>29</v>
      </c>
      <c r="D317" s="22">
        <v>26</v>
      </c>
      <c r="E317" s="22" t="s">
        <v>99</v>
      </c>
      <c r="F317" s="22">
        <v>37</v>
      </c>
      <c r="G317" s="22">
        <v>5</v>
      </c>
      <c r="H317" s="22">
        <v>12.1</v>
      </c>
      <c r="I317" s="22">
        <v>1.8</v>
      </c>
      <c r="J317" s="22">
        <v>3.5</v>
      </c>
      <c r="K317" s="22">
        <v>0.50800000000000001</v>
      </c>
      <c r="L317" s="22">
        <v>0.4</v>
      </c>
      <c r="M317" s="22">
        <v>1.4</v>
      </c>
      <c r="N317" s="22">
        <v>0.29399999999999998</v>
      </c>
      <c r="O317" s="22">
        <v>1.4</v>
      </c>
      <c r="P317" s="22">
        <v>2.1</v>
      </c>
      <c r="Q317" s="22">
        <v>0.64600000000000002</v>
      </c>
      <c r="R317" s="22">
        <v>0.56499999999999995</v>
      </c>
      <c r="S317" s="22">
        <v>1</v>
      </c>
      <c r="T317" s="22">
        <v>1.2</v>
      </c>
      <c r="U317" s="22">
        <v>0.88400000000000001</v>
      </c>
      <c r="V317" s="22">
        <v>0.6</v>
      </c>
      <c r="W317" s="22">
        <v>2.2999999999999998</v>
      </c>
      <c r="X317" s="22">
        <v>3</v>
      </c>
      <c r="Y317" s="22">
        <v>0.5</v>
      </c>
      <c r="Z317" s="22">
        <v>0.5</v>
      </c>
      <c r="AA317" s="22">
        <v>0.2</v>
      </c>
      <c r="AB317" s="22">
        <v>0.7</v>
      </c>
      <c r="AC317" s="22">
        <v>1.1000000000000001</v>
      </c>
      <c r="AD317" s="22">
        <v>5</v>
      </c>
    </row>
    <row r="318" spans="1:30" ht="15.75" customHeight="1" x14ac:dyDescent="0.2">
      <c r="A318" s="21">
        <v>317</v>
      </c>
      <c r="B318" s="22" t="s">
        <v>437</v>
      </c>
      <c r="C318" s="22" t="s">
        <v>103</v>
      </c>
      <c r="D318" s="22">
        <v>30</v>
      </c>
      <c r="E318" s="22" t="s">
        <v>88</v>
      </c>
      <c r="F318" s="22">
        <v>31</v>
      </c>
      <c r="G318" s="22">
        <v>0</v>
      </c>
      <c r="H318" s="22">
        <v>12.5</v>
      </c>
      <c r="I318" s="22">
        <v>1.5</v>
      </c>
      <c r="J318" s="22">
        <v>3.4</v>
      </c>
      <c r="K318" s="22">
        <v>0.433</v>
      </c>
      <c r="L318" s="22">
        <v>0.4</v>
      </c>
      <c r="M318" s="22">
        <v>1.5</v>
      </c>
      <c r="N318" s="22">
        <v>0.27100000000000002</v>
      </c>
      <c r="O318" s="22">
        <v>1</v>
      </c>
      <c r="P318" s="22">
        <v>1.8</v>
      </c>
      <c r="Q318" s="22">
        <v>0.57099999999999995</v>
      </c>
      <c r="R318" s="22">
        <v>0.495</v>
      </c>
      <c r="S318" s="22">
        <v>0.5</v>
      </c>
      <c r="T318" s="22">
        <v>0.6</v>
      </c>
      <c r="U318" s="22">
        <v>0.73699999999999999</v>
      </c>
      <c r="V318" s="22">
        <v>0</v>
      </c>
      <c r="W318" s="22">
        <v>0.8</v>
      </c>
      <c r="X318" s="22">
        <v>0.8</v>
      </c>
      <c r="Y318" s="22">
        <v>2.7</v>
      </c>
      <c r="Z318" s="22">
        <v>0.3</v>
      </c>
      <c r="AA318" s="22">
        <v>0.1</v>
      </c>
      <c r="AB318" s="22">
        <v>1</v>
      </c>
      <c r="AC318" s="22">
        <v>0.7</v>
      </c>
      <c r="AD318" s="22">
        <v>3.8</v>
      </c>
    </row>
    <row r="319" spans="1:30" ht="15.75" customHeight="1" x14ac:dyDescent="0.2">
      <c r="A319" s="21">
        <v>318</v>
      </c>
      <c r="B319" s="22" t="s">
        <v>438</v>
      </c>
      <c r="C319" s="22" t="s">
        <v>112</v>
      </c>
      <c r="D319" s="22">
        <v>32</v>
      </c>
      <c r="E319" s="22" t="s">
        <v>107</v>
      </c>
      <c r="F319" s="22">
        <v>43</v>
      </c>
      <c r="G319" s="22">
        <v>43</v>
      </c>
      <c r="H319" s="22">
        <v>0</v>
      </c>
      <c r="I319" s="22">
        <v>5.6</v>
      </c>
      <c r="J319" s="22">
        <v>11.6</v>
      </c>
      <c r="K319" s="22">
        <v>0.48699999999999999</v>
      </c>
      <c r="L319" s="22">
        <v>1.7</v>
      </c>
      <c r="M319" s="22">
        <v>4.5</v>
      </c>
      <c r="N319" s="22">
        <v>0.378</v>
      </c>
      <c r="O319" s="22">
        <v>3.9</v>
      </c>
      <c r="P319" s="22">
        <v>7.1</v>
      </c>
      <c r="Q319" s="22">
        <v>0.55600000000000005</v>
      </c>
      <c r="R319" s="22">
        <v>0.56000000000000005</v>
      </c>
      <c r="S319" s="22">
        <v>1.8</v>
      </c>
      <c r="T319" s="22">
        <v>2.2000000000000002</v>
      </c>
      <c r="U319" s="22">
        <v>0.83199999999999996</v>
      </c>
      <c r="V319" s="22">
        <v>0.6</v>
      </c>
      <c r="W319" s="22">
        <v>3.7</v>
      </c>
      <c r="X319" s="22">
        <v>4.3</v>
      </c>
      <c r="Y319" s="22">
        <v>5</v>
      </c>
      <c r="Z319" s="22">
        <v>0.9</v>
      </c>
      <c r="AA319" s="22">
        <v>0.3</v>
      </c>
      <c r="AB319" s="22">
        <v>2.1</v>
      </c>
      <c r="AC319" s="22">
        <v>2.4</v>
      </c>
      <c r="AD319" s="22">
        <v>14.8</v>
      </c>
    </row>
    <row r="320" spans="1:30" ht="15.75" customHeight="1" x14ac:dyDescent="0.2">
      <c r="A320" s="21">
        <v>319</v>
      </c>
      <c r="B320" s="22" t="s">
        <v>439</v>
      </c>
      <c r="C320" s="22" t="s">
        <v>112</v>
      </c>
      <c r="D320" s="22">
        <v>21</v>
      </c>
      <c r="E320" s="22" t="s">
        <v>123</v>
      </c>
      <c r="F320" s="22">
        <v>46</v>
      </c>
      <c r="G320" s="22">
        <v>40</v>
      </c>
      <c r="H320" s="22">
        <v>31.4</v>
      </c>
      <c r="I320" s="22">
        <v>6.2</v>
      </c>
      <c r="J320" s="22">
        <v>14</v>
      </c>
      <c r="K320" s="22">
        <v>0.44400000000000001</v>
      </c>
      <c r="L320" s="22">
        <v>2.2999999999999998</v>
      </c>
      <c r="M320" s="22">
        <v>6</v>
      </c>
      <c r="N320" s="22">
        <v>0.38400000000000001</v>
      </c>
      <c r="O320" s="22">
        <v>3.9</v>
      </c>
      <c r="P320" s="22">
        <v>8</v>
      </c>
      <c r="Q320" s="22">
        <v>0.48899999999999999</v>
      </c>
      <c r="R320" s="22">
        <v>0.52600000000000002</v>
      </c>
      <c r="S320" s="22">
        <v>1.8</v>
      </c>
      <c r="T320" s="22">
        <v>2.2000000000000002</v>
      </c>
      <c r="U320" s="22">
        <v>0.82399999999999995</v>
      </c>
      <c r="V320" s="22">
        <v>0.8</v>
      </c>
      <c r="W320" s="22">
        <v>3.2</v>
      </c>
      <c r="X320" s="22">
        <v>4</v>
      </c>
      <c r="Y320" s="22">
        <v>2.2999999999999998</v>
      </c>
      <c r="Z320" s="22">
        <v>0.8</v>
      </c>
      <c r="AA320" s="22">
        <v>0.5</v>
      </c>
      <c r="AB320" s="22">
        <v>1.7</v>
      </c>
      <c r="AC320" s="22">
        <v>2.6</v>
      </c>
      <c r="AD320" s="22">
        <v>16.5</v>
      </c>
    </row>
    <row r="321" spans="1:30" ht="15.75" customHeight="1" x14ac:dyDescent="0.2">
      <c r="A321" s="21">
        <v>320</v>
      </c>
      <c r="B321" s="22" t="s">
        <v>440</v>
      </c>
      <c r="C321" s="22" t="s">
        <v>112</v>
      </c>
      <c r="D321" s="22">
        <v>24</v>
      </c>
      <c r="E321" s="22" t="s">
        <v>164</v>
      </c>
      <c r="F321" s="22">
        <v>4</v>
      </c>
      <c r="G321" s="22">
        <v>0</v>
      </c>
      <c r="H321" s="22">
        <v>4</v>
      </c>
      <c r="I321" s="22">
        <v>0.8</v>
      </c>
      <c r="J321" s="22">
        <v>1.3</v>
      </c>
      <c r="K321" s="22">
        <v>0.6</v>
      </c>
      <c r="L321" s="22">
        <v>0.3</v>
      </c>
      <c r="M321" s="22">
        <v>0.3</v>
      </c>
      <c r="N321" s="22">
        <v>1</v>
      </c>
      <c r="O321" s="22">
        <v>0.5</v>
      </c>
      <c r="P321" s="22">
        <v>1</v>
      </c>
      <c r="Q321" s="22">
        <v>0.5</v>
      </c>
      <c r="R321" s="22">
        <v>0.7</v>
      </c>
      <c r="S321" s="22">
        <v>0</v>
      </c>
      <c r="T321" s="22">
        <v>0</v>
      </c>
      <c r="U321" s="20"/>
      <c r="V321" s="22">
        <v>0.5</v>
      </c>
      <c r="W321" s="22">
        <v>0.3</v>
      </c>
      <c r="X321" s="22">
        <v>0.8</v>
      </c>
      <c r="Y321" s="22">
        <v>0</v>
      </c>
      <c r="Z321" s="22">
        <v>0</v>
      </c>
      <c r="AA321" s="22">
        <v>0</v>
      </c>
      <c r="AB321" s="22">
        <v>0.3</v>
      </c>
      <c r="AC321" s="22">
        <v>0.5</v>
      </c>
      <c r="AD321" s="22">
        <v>1.8</v>
      </c>
    </row>
    <row r="322" spans="1:30" ht="15.75" customHeight="1" x14ac:dyDescent="0.2">
      <c r="A322" s="21">
        <v>321</v>
      </c>
      <c r="B322" s="22" t="s">
        <v>441</v>
      </c>
      <c r="C322" s="22" t="s">
        <v>112</v>
      </c>
      <c r="D322" s="22">
        <v>20</v>
      </c>
      <c r="E322" s="22" t="s">
        <v>97</v>
      </c>
      <c r="F322" s="22">
        <v>6</v>
      </c>
      <c r="G322" s="22">
        <v>0</v>
      </c>
      <c r="H322" s="22">
        <v>3.5</v>
      </c>
      <c r="I322" s="22">
        <v>1.2</v>
      </c>
      <c r="J322" s="22">
        <v>1.7</v>
      </c>
      <c r="K322" s="22">
        <v>0.7</v>
      </c>
      <c r="L322" s="22">
        <v>0.2</v>
      </c>
      <c r="M322" s="22">
        <v>0.5</v>
      </c>
      <c r="N322" s="22">
        <v>0.33300000000000002</v>
      </c>
      <c r="O322" s="22">
        <v>1</v>
      </c>
      <c r="P322" s="22">
        <v>1.2</v>
      </c>
      <c r="Q322" s="22">
        <v>0.85699999999999998</v>
      </c>
      <c r="R322" s="22">
        <v>0.75</v>
      </c>
      <c r="S322" s="22">
        <v>0</v>
      </c>
      <c r="T322" s="22">
        <v>0</v>
      </c>
      <c r="U322" s="20"/>
      <c r="V322" s="22">
        <v>0.2</v>
      </c>
      <c r="W322" s="22">
        <v>1.5</v>
      </c>
      <c r="X322" s="22">
        <v>1.7</v>
      </c>
      <c r="Y322" s="22">
        <v>0.2</v>
      </c>
      <c r="Z322" s="22">
        <v>0.2</v>
      </c>
      <c r="AA322" s="22">
        <v>0.2</v>
      </c>
      <c r="AB322" s="22">
        <v>0.2</v>
      </c>
      <c r="AC322" s="22">
        <v>0.5</v>
      </c>
      <c r="AD322" s="22">
        <v>2.5</v>
      </c>
    </row>
    <row r="323" spans="1:30" ht="15.75" customHeight="1" x14ac:dyDescent="0.2">
      <c r="A323" s="21">
        <v>322</v>
      </c>
      <c r="B323" s="22" t="s">
        <v>442</v>
      </c>
      <c r="C323" s="22" t="s">
        <v>112</v>
      </c>
      <c r="D323" s="22">
        <v>19</v>
      </c>
      <c r="E323" s="22" t="s">
        <v>172</v>
      </c>
      <c r="F323" s="22">
        <v>2</v>
      </c>
      <c r="G323" s="22">
        <v>0</v>
      </c>
      <c r="H323" s="22">
        <v>0</v>
      </c>
      <c r="I323" s="22">
        <v>0.5</v>
      </c>
      <c r="J323" s="22">
        <v>2.5</v>
      </c>
      <c r="K323" s="22">
        <v>0.2</v>
      </c>
      <c r="L323" s="22">
        <v>0</v>
      </c>
      <c r="M323" s="22">
        <v>1.5</v>
      </c>
      <c r="N323" s="22">
        <v>0</v>
      </c>
      <c r="O323" s="22">
        <v>0.5</v>
      </c>
      <c r="P323" s="22">
        <v>1</v>
      </c>
      <c r="Q323" s="22">
        <v>0.5</v>
      </c>
      <c r="R323" s="22">
        <v>0.2</v>
      </c>
      <c r="S323" s="22">
        <v>0.5</v>
      </c>
      <c r="T323" s="22">
        <v>1</v>
      </c>
      <c r="U323" s="22">
        <v>0.5</v>
      </c>
      <c r="V323" s="22">
        <v>0</v>
      </c>
      <c r="W323" s="22">
        <v>2</v>
      </c>
      <c r="X323" s="22">
        <v>2</v>
      </c>
      <c r="Y323" s="22">
        <v>1.5</v>
      </c>
      <c r="Z323" s="22">
        <v>0</v>
      </c>
      <c r="AA323" s="22">
        <v>0.5</v>
      </c>
      <c r="AB323" s="22">
        <v>0</v>
      </c>
      <c r="AC323" s="22">
        <v>0</v>
      </c>
      <c r="AD323" s="22">
        <v>1.5</v>
      </c>
    </row>
    <row r="324" spans="1:30" ht="15.75" customHeight="1" x14ac:dyDescent="0.2">
      <c r="A324" s="21">
        <v>323</v>
      </c>
      <c r="B324" s="22" t="s">
        <v>443</v>
      </c>
      <c r="C324" s="22" t="s">
        <v>103</v>
      </c>
      <c r="D324" s="22">
        <v>35</v>
      </c>
      <c r="E324" s="22" t="s">
        <v>150</v>
      </c>
      <c r="F324" s="22">
        <v>19</v>
      </c>
      <c r="G324" s="22">
        <v>0</v>
      </c>
      <c r="H324" s="22">
        <v>10.6</v>
      </c>
      <c r="I324" s="22">
        <v>1</v>
      </c>
      <c r="J324" s="22">
        <v>2.7</v>
      </c>
      <c r="K324" s="22">
        <v>0.373</v>
      </c>
      <c r="L324" s="22">
        <v>0.7</v>
      </c>
      <c r="M324" s="22">
        <v>1.8</v>
      </c>
      <c r="N324" s="22">
        <v>0.38200000000000001</v>
      </c>
      <c r="O324" s="22">
        <v>0.3</v>
      </c>
      <c r="P324" s="22">
        <v>0.9</v>
      </c>
      <c r="Q324" s="22">
        <v>0.35299999999999998</v>
      </c>
      <c r="R324" s="22">
        <v>0.5</v>
      </c>
      <c r="S324" s="22">
        <v>0</v>
      </c>
      <c r="T324" s="22">
        <v>0</v>
      </c>
      <c r="U324" s="20"/>
      <c r="V324" s="22">
        <v>0.3</v>
      </c>
      <c r="W324" s="22">
        <v>0.8</v>
      </c>
      <c r="X324" s="22">
        <v>1.1000000000000001</v>
      </c>
      <c r="Y324" s="22">
        <v>0.7</v>
      </c>
      <c r="Z324" s="22">
        <v>0.5</v>
      </c>
      <c r="AA324" s="22">
        <v>0.1</v>
      </c>
      <c r="AB324" s="22">
        <v>0.4</v>
      </c>
      <c r="AC324" s="22">
        <v>0.9</v>
      </c>
      <c r="AD324" s="22">
        <v>2.7</v>
      </c>
    </row>
    <row r="325" spans="1:30" ht="15.75" customHeight="1" x14ac:dyDescent="0.2">
      <c r="A325" s="21">
        <v>324</v>
      </c>
      <c r="B325" s="22" t="s">
        <v>444</v>
      </c>
      <c r="C325" s="22" t="s">
        <v>92</v>
      </c>
      <c r="D325" s="22">
        <v>27</v>
      </c>
      <c r="E325" s="22" t="s">
        <v>88</v>
      </c>
      <c r="F325" s="22">
        <v>39</v>
      </c>
      <c r="G325" s="22">
        <v>0</v>
      </c>
      <c r="H325" s="22">
        <v>12.9</v>
      </c>
      <c r="I325" s="22">
        <v>1.7</v>
      </c>
      <c r="J325" s="22">
        <v>4.2</v>
      </c>
      <c r="K325" s="22">
        <v>0.4</v>
      </c>
      <c r="L325" s="22">
        <v>0.4</v>
      </c>
      <c r="M325" s="22">
        <v>1.4</v>
      </c>
      <c r="N325" s="22">
        <v>0.25900000000000001</v>
      </c>
      <c r="O325" s="22">
        <v>1.3</v>
      </c>
      <c r="P325" s="22">
        <v>2.8</v>
      </c>
      <c r="Q325" s="22">
        <v>0.46800000000000003</v>
      </c>
      <c r="R325" s="22">
        <v>0.442</v>
      </c>
      <c r="S325" s="22">
        <v>0.9</v>
      </c>
      <c r="T325" s="22">
        <v>1.1000000000000001</v>
      </c>
      <c r="U325" s="22">
        <v>0.81799999999999995</v>
      </c>
      <c r="V325" s="22">
        <v>0.2</v>
      </c>
      <c r="W325" s="22">
        <v>1.2</v>
      </c>
      <c r="X325" s="22">
        <v>1.4</v>
      </c>
      <c r="Y325" s="22">
        <v>1.3</v>
      </c>
      <c r="Z325" s="22">
        <v>0.4</v>
      </c>
      <c r="AA325" s="22">
        <v>0.1</v>
      </c>
      <c r="AB325" s="22">
        <v>0.7</v>
      </c>
      <c r="AC325" s="22">
        <v>1.2</v>
      </c>
      <c r="AD325" s="22">
        <v>4.7</v>
      </c>
    </row>
    <row r="326" spans="1:30" ht="15.75" customHeight="1" x14ac:dyDescent="0.2">
      <c r="A326" s="21">
        <v>325</v>
      </c>
      <c r="B326" s="22" t="s">
        <v>445</v>
      </c>
      <c r="C326" s="22" t="s">
        <v>112</v>
      </c>
      <c r="D326" s="22">
        <v>24</v>
      </c>
      <c r="E326" s="22" t="s">
        <v>118</v>
      </c>
      <c r="F326" s="22">
        <v>16</v>
      </c>
      <c r="G326" s="22">
        <v>0</v>
      </c>
      <c r="H326" s="22">
        <v>8.8000000000000007</v>
      </c>
      <c r="I326" s="22">
        <v>0.4</v>
      </c>
      <c r="J326" s="22">
        <v>1.4</v>
      </c>
      <c r="K326" s="22">
        <v>0.27300000000000002</v>
      </c>
      <c r="L326" s="22">
        <v>0.2</v>
      </c>
      <c r="M326" s="22">
        <v>0.9</v>
      </c>
      <c r="N326" s="22">
        <v>0.214</v>
      </c>
      <c r="O326" s="22">
        <v>0.2</v>
      </c>
      <c r="P326" s="22">
        <v>0.5</v>
      </c>
      <c r="Q326" s="22">
        <v>0.375</v>
      </c>
      <c r="R326" s="22">
        <v>0.34100000000000003</v>
      </c>
      <c r="S326" s="22">
        <v>0.2</v>
      </c>
      <c r="T326" s="22">
        <v>0.4</v>
      </c>
      <c r="U326" s="22">
        <v>0.5</v>
      </c>
      <c r="V326" s="22">
        <v>0.5</v>
      </c>
      <c r="W326" s="22">
        <v>0.6</v>
      </c>
      <c r="X326" s="22">
        <v>1.1000000000000001</v>
      </c>
      <c r="Y326" s="22">
        <v>0.4</v>
      </c>
      <c r="Z326" s="22">
        <v>0.3</v>
      </c>
      <c r="AA326" s="22">
        <v>0.3</v>
      </c>
      <c r="AB326" s="22">
        <v>0.3</v>
      </c>
      <c r="AC326" s="22">
        <v>0.6</v>
      </c>
      <c r="AD326" s="22">
        <v>1.1000000000000001</v>
      </c>
    </row>
    <row r="327" spans="1:30" ht="15.75" customHeight="1" x14ac:dyDescent="0.2">
      <c r="A327" s="21">
        <v>326</v>
      </c>
      <c r="B327" s="22" t="s">
        <v>446</v>
      </c>
      <c r="C327" s="22" t="s">
        <v>112</v>
      </c>
      <c r="D327" s="22">
        <v>21</v>
      </c>
      <c r="E327" s="22" t="s">
        <v>97</v>
      </c>
      <c r="F327" s="22">
        <v>16</v>
      </c>
      <c r="G327" s="22">
        <v>0</v>
      </c>
      <c r="H327" s="22">
        <v>3.1</v>
      </c>
      <c r="I327" s="22">
        <v>0.6</v>
      </c>
      <c r="J327" s="22">
        <v>1.3</v>
      </c>
      <c r="K327" s="22">
        <v>0.47599999999999998</v>
      </c>
      <c r="L327" s="22">
        <v>0.1</v>
      </c>
      <c r="M327" s="22">
        <v>0.4</v>
      </c>
      <c r="N327" s="22">
        <v>0.16700000000000001</v>
      </c>
      <c r="O327" s="22">
        <v>0.6</v>
      </c>
      <c r="P327" s="22">
        <v>0.9</v>
      </c>
      <c r="Q327" s="22">
        <v>0.6</v>
      </c>
      <c r="R327" s="22">
        <v>0.5</v>
      </c>
      <c r="S327" s="22">
        <v>0.6</v>
      </c>
      <c r="T327" s="22">
        <v>0.8</v>
      </c>
      <c r="U327" s="22">
        <v>0.83299999999999996</v>
      </c>
      <c r="V327" s="22">
        <v>0.1</v>
      </c>
      <c r="W327" s="22">
        <v>0.1</v>
      </c>
      <c r="X327" s="22">
        <v>0.3</v>
      </c>
      <c r="Y327" s="22">
        <v>0.2</v>
      </c>
      <c r="Z327" s="22">
        <v>0.1</v>
      </c>
      <c r="AA327" s="22">
        <v>0.2</v>
      </c>
      <c r="AB327" s="22">
        <v>0.1</v>
      </c>
      <c r="AC327" s="22">
        <v>0.4</v>
      </c>
      <c r="AD327" s="22">
        <v>1.9</v>
      </c>
    </row>
    <row r="328" spans="1:30" ht="15.75" customHeight="1" x14ac:dyDescent="0.2">
      <c r="A328" s="21">
        <v>327</v>
      </c>
      <c r="B328" s="22" t="s">
        <v>447</v>
      </c>
      <c r="C328" s="22" t="s">
        <v>103</v>
      </c>
      <c r="D328" s="22">
        <v>25</v>
      </c>
      <c r="E328" s="22" t="s">
        <v>135</v>
      </c>
      <c r="F328" s="22">
        <v>42</v>
      </c>
      <c r="G328" s="22">
        <v>3</v>
      </c>
      <c r="H328" s="22">
        <v>13.2</v>
      </c>
      <c r="I328" s="22">
        <v>1.5</v>
      </c>
      <c r="J328" s="22">
        <v>3.7</v>
      </c>
      <c r="K328" s="22">
        <v>0.40300000000000002</v>
      </c>
      <c r="L328" s="22">
        <v>0.5</v>
      </c>
      <c r="M328" s="22">
        <v>1.8</v>
      </c>
      <c r="N328" s="22">
        <v>0.29899999999999999</v>
      </c>
      <c r="O328" s="22">
        <v>0.9</v>
      </c>
      <c r="P328" s="22">
        <v>1.8</v>
      </c>
      <c r="Q328" s="22">
        <v>0.50600000000000001</v>
      </c>
      <c r="R328" s="22">
        <v>0.47699999999999998</v>
      </c>
      <c r="S328" s="22">
        <v>0.4</v>
      </c>
      <c r="T328" s="22">
        <v>0.5</v>
      </c>
      <c r="U328" s="22">
        <v>0.78300000000000003</v>
      </c>
      <c r="V328" s="22">
        <v>0.2</v>
      </c>
      <c r="W328" s="22">
        <v>0.9</v>
      </c>
      <c r="X328" s="22">
        <v>1.1000000000000001</v>
      </c>
      <c r="Y328" s="22">
        <v>1.8</v>
      </c>
      <c r="Z328" s="22">
        <v>0.2</v>
      </c>
      <c r="AA328" s="22">
        <v>0</v>
      </c>
      <c r="AB328" s="22">
        <v>0.6</v>
      </c>
      <c r="AC328" s="22">
        <v>1.2</v>
      </c>
      <c r="AD328" s="22">
        <v>3.9</v>
      </c>
    </row>
    <row r="329" spans="1:30" ht="15.75" customHeight="1" x14ac:dyDescent="0.2">
      <c r="A329" s="21">
        <v>328</v>
      </c>
      <c r="B329" s="22" t="s">
        <v>448</v>
      </c>
      <c r="C329" s="22" t="s">
        <v>92</v>
      </c>
      <c r="D329" s="22">
        <v>27</v>
      </c>
      <c r="E329" s="22" t="s">
        <v>101</v>
      </c>
      <c r="F329" s="22">
        <v>42</v>
      </c>
      <c r="G329" s="22">
        <v>42</v>
      </c>
      <c r="H329" s="22">
        <v>35.299999999999997</v>
      </c>
      <c r="I329" s="22">
        <v>9.9</v>
      </c>
      <c r="J329" s="22">
        <v>20.9</v>
      </c>
      <c r="K329" s="22">
        <v>0.47499999999999998</v>
      </c>
      <c r="L329" s="22">
        <v>3.3</v>
      </c>
      <c r="M329" s="22">
        <v>9.1999999999999993</v>
      </c>
      <c r="N329" s="22">
        <v>0.36099999999999999</v>
      </c>
      <c r="O329" s="22">
        <v>6.6</v>
      </c>
      <c r="P329" s="22">
        <v>11.7</v>
      </c>
      <c r="Q329" s="22">
        <v>0.56499999999999995</v>
      </c>
      <c r="R329" s="22">
        <v>0.55500000000000005</v>
      </c>
      <c r="S329" s="22">
        <v>5</v>
      </c>
      <c r="T329" s="22">
        <v>5.8</v>
      </c>
      <c r="U329" s="22">
        <v>0.86399999999999999</v>
      </c>
      <c r="V329" s="22">
        <v>1</v>
      </c>
      <c r="W329" s="22">
        <v>4.5</v>
      </c>
      <c r="X329" s="22">
        <v>5.4</v>
      </c>
      <c r="Y329" s="22">
        <v>6.3</v>
      </c>
      <c r="Z329" s="22">
        <v>1.9</v>
      </c>
      <c r="AA329" s="22">
        <v>0.5</v>
      </c>
      <c r="AB329" s="22">
        <v>2.8</v>
      </c>
      <c r="AC329" s="22">
        <v>2.1</v>
      </c>
      <c r="AD329" s="22">
        <v>28.2</v>
      </c>
    </row>
    <row r="330" spans="1:30" ht="15.75" customHeight="1" x14ac:dyDescent="0.2">
      <c r="A330" s="21">
        <v>329</v>
      </c>
      <c r="B330" s="22" t="s">
        <v>449</v>
      </c>
      <c r="C330" s="22" t="s">
        <v>84</v>
      </c>
      <c r="D330" s="22">
        <v>22</v>
      </c>
      <c r="E330" s="22" t="s">
        <v>101</v>
      </c>
      <c r="F330" s="22">
        <v>28</v>
      </c>
      <c r="G330" s="22">
        <v>28</v>
      </c>
      <c r="H330" s="22">
        <v>31.4</v>
      </c>
      <c r="I330" s="22">
        <v>6.7</v>
      </c>
      <c r="J330" s="22">
        <v>11.4</v>
      </c>
      <c r="K330" s="22">
        <v>0.58399999999999996</v>
      </c>
      <c r="L330" s="22">
        <v>0.3</v>
      </c>
      <c r="M330" s="22">
        <v>0.8</v>
      </c>
      <c r="N330" s="22">
        <v>0.38100000000000001</v>
      </c>
      <c r="O330" s="22">
        <v>6.4</v>
      </c>
      <c r="P330" s="22">
        <v>10.7</v>
      </c>
      <c r="Q330" s="22">
        <v>0.59899999999999998</v>
      </c>
      <c r="R330" s="22">
        <v>0.59699999999999998</v>
      </c>
      <c r="S330" s="22">
        <v>2.2999999999999998</v>
      </c>
      <c r="T330" s="22">
        <v>3</v>
      </c>
      <c r="U330" s="22">
        <v>0.77100000000000002</v>
      </c>
      <c r="V330" s="22">
        <v>2.4</v>
      </c>
      <c r="W330" s="22">
        <v>7.9</v>
      </c>
      <c r="X330" s="22">
        <v>10.3</v>
      </c>
      <c r="Y330" s="22">
        <v>2.9</v>
      </c>
      <c r="Z330" s="22">
        <v>0.8</v>
      </c>
      <c r="AA330" s="22">
        <v>1.4</v>
      </c>
      <c r="AB330" s="22">
        <v>2</v>
      </c>
      <c r="AC330" s="22">
        <v>2.9</v>
      </c>
      <c r="AD330" s="22">
        <v>15.9</v>
      </c>
    </row>
    <row r="331" spans="1:30" ht="15.75" customHeight="1" x14ac:dyDescent="0.2">
      <c r="A331" s="21">
        <v>330</v>
      </c>
      <c r="B331" s="22" t="s">
        <v>450</v>
      </c>
      <c r="C331" s="22" t="s">
        <v>84</v>
      </c>
      <c r="D331" s="22">
        <v>24</v>
      </c>
      <c r="E331" s="22" t="s">
        <v>101</v>
      </c>
      <c r="F331" s="22">
        <v>3</v>
      </c>
      <c r="G331" s="22">
        <v>0</v>
      </c>
      <c r="H331" s="22">
        <v>4.7</v>
      </c>
      <c r="I331" s="22">
        <v>0.7</v>
      </c>
      <c r="J331" s="22">
        <v>1.3</v>
      </c>
      <c r="K331" s="22">
        <v>0.5</v>
      </c>
      <c r="L331" s="22">
        <v>0.3</v>
      </c>
      <c r="M331" s="22">
        <v>0.7</v>
      </c>
      <c r="N331" s="22">
        <v>0.5</v>
      </c>
      <c r="O331" s="22">
        <v>0.3</v>
      </c>
      <c r="P331" s="22">
        <v>0.7</v>
      </c>
      <c r="Q331" s="22">
        <v>0.5</v>
      </c>
      <c r="R331" s="22">
        <v>0.625</v>
      </c>
      <c r="S331" s="22">
        <v>0</v>
      </c>
      <c r="T331" s="22">
        <v>0</v>
      </c>
      <c r="U331" s="20"/>
      <c r="V331" s="22">
        <v>0</v>
      </c>
      <c r="W331" s="22">
        <v>0.7</v>
      </c>
      <c r="X331" s="22">
        <v>0.7</v>
      </c>
      <c r="Y331" s="22">
        <v>1.3</v>
      </c>
      <c r="Z331" s="22">
        <v>0.3</v>
      </c>
      <c r="AA331" s="22">
        <v>0</v>
      </c>
      <c r="AB331" s="22">
        <v>0.3</v>
      </c>
      <c r="AC331" s="22">
        <v>0.7</v>
      </c>
      <c r="AD331" s="22">
        <v>1.7</v>
      </c>
    </row>
    <row r="332" spans="1:30" ht="15.75" customHeight="1" x14ac:dyDescent="0.2">
      <c r="A332" s="21">
        <v>331</v>
      </c>
      <c r="B332" s="22" t="s">
        <v>451</v>
      </c>
      <c r="C332" s="22" t="s">
        <v>92</v>
      </c>
      <c r="D332" s="22">
        <v>25</v>
      </c>
      <c r="E332" s="22" t="s">
        <v>135</v>
      </c>
      <c r="F332" s="22">
        <v>51</v>
      </c>
      <c r="G332" s="22">
        <v>0</v>
      </c>
      <c r="H332" s="22">
        <v>25.6</v>
      </c>
      <c r="I332" s="22">
        <v>5.3</v>
      </c>
      <c r="J332" s="22">
        <v>11.7</v>
      </c>
      <c r="K332" s="22">
        <v>0.45100000000000001</v>
      </c>
      <c r="L332" s="22">
        <v>2.2999999999999998</v>
      </c>
      <c r="M332" s="22">
        <v>6.1</v>
      </c>
      <c r="N332" s="22">
        <v>0.38500000000000001</v>
      </c>
      <c r="O332" s="22">
        <v>2.9</v>
      </c>
      <c r="P332" s="22">
        <v>5.6</v>
      </c>
      <c r="Q332" s="22">
        <v>0.52100000000000002</v>
      </c>
      <c r="R332" s="22">
        <v>0.55000000000000004</v>
      </c>
      <c r="S332" s="22">
        <v>2.2999999999999998</v>
      </c>
      <c r="T332" s="22">
        <v>2.8</v>
      </c>
      <c r="U332" s="22">
        <v>0.80700000000000005</v>
      </c>
      <c r="V332" s="22">
        <v>0.4</v>
      </c>
      <c r="W332" s="22">
        <v>2.4</v>
      </c>
      <c r="X332" s="22">
        <v>2.7</v>
      </c>
      <c r="Y332" s="22">
        <v>5.3</v>
      </c>
      <c r="Z332" s="22">
        <v>0.6</v>
      </c>
      <c r="AA332" s="22">
        <v>0.6</v>
      </c>
      <c r="AB332" s="22">
        <v>2.1</v>
      </c>
      <c r="AC332" s="22">
        <v>2</v>
      </c>
      <c r="AD332" s="22">
        <v>15.2</v>
      </c>
    </row>
    <row r="333" spans="1:30" ht="15.75" customHeight="1" x14ac:dyDescent="0.2">
      <c r="A333" s="21">
        <v>332</v>
      </c>
      <c r="B333" s="22" t="s">
        <v>452</v>
      </c>
      <c r="C333" s="22" t="s">
        <v>92</v>
      </c>
      <c r="D333" s="22">
        <v>21</v>
      </c>
      <c r="E333" s="22" t="s">
        <v>227</v>
      </c>
      <c r="F333" s="22">
        <v>37</v>
      </c>
      <c r="G333" s="22">
        <v>4</v>
      </c>
      <c r="H333" s="22">
        <v>17.8</v>
      </c>
      <c r="I333" s="22">
        <v>3.1</v>
      </c>
      <c r="J333" s="22">
        <v>6.4</v>
      </c>
      <c r="K333" s="22">
        <v>0.47899999999999998</v>
      </c>
      <c r="L333" s="22">
        <v>1.1000000000000001</v>
      </c>
      <c r="M333" s="22">
        <v>3.1</v>
      </c>
      <c r="N333" s="22">
        <v>0.35699999999999998</v>
      </c>
      <c r="O333" s="22">
        <v>2</v>
      </c>
      <c r="P333" s="22">
        <v>3.3</v>
      </c>
      <c r="Q333" s="22">
        <v>0.59299999999999997</v>
      </c>
      <c r="R333" s="22">
        <v>0.56499999999999995</v>
      </c>
      <c r="S333" s="22">
        <v>1.2</v>
      </c>
      <c r="T333" s="22">
        <v>1.5</v>
      </c>
      <c r="U333" s="22">
        <v>0.78900000000000003</v>
      </c>
      <c r="V333" s="22">
        <v>1.1000000000000001</v>
      </c>
      <c r="W333" s="22">
        <v>1.9</v>
      </c>
      <c r="X333" s="22">
        <v>3</v>
      </c>
      <c r="Y333" s="22">
        <v>0.9</v>
      </c>
      <c r="Z333" s="22">
        <v>0.7</v>
      </c>
      <c r="AA333" s="22">
        <v>0.4</v>
      </c>
      <c r="AB333" s="22">
        <v>0.7</v>
      </c>
      <c r="AC333" s="22">
        <v>1.3</v>
      </c>
      <c r="AD333" s="22">
        <v>8.5</v>
      </c>
    </row>
    <row r="334" spans="1:30" ht="15.75" customHeight="1" x14ac:dyDescent="0.2">
      <c r="A334" s="21">
        <v>333</v>
      </c>
      <c r="B334" s="22" t="s">
        <v>453</v>
      </c>
      <c r="C334" s="22" t="s">
        <v>92</v>
      </c>
      <c r="D334" s="22">
        <v>29</v>
      </c>
      <c r="E334" s="22" t="s">
        <v>164</v>
      </c>
      <c r="F334" s="22">
        <v>2</v>
      </c>
      <c r="G334" s="22">
        <v>0</v>
      </c>
      <c r="H334" s="22">
        <v>6</v>
      </c>
      <c r="I334" s="22">
        <v>0.5</v>
      </c>
      <c r="J334" s="22">
        <v>1</v>
      </c>
      <c r="K334" s="22">
        <v>0.5</v>
      </c>
      <c r="L334" s="22">
        <v>0</v>
      </c>
      <c r="M334" s="22">
        <v>0.5</v>
      </c>
      <c r="N334" s="22">
        <v>0</v>
      </c>
      <c r="O334" s="22">
        <v>0.5</v>
      </c>
      <c r="P334" s="22">
        <v>0.5</v>
      </c>
      <c r="Q334" s="22">
        <v>1</v>
      </c>
      <c r="R334" s="22">
        <v>0.5</v>
      </c>
      <c r="S334" s="22">
        <v>0</v>
      </c>
      <c r="T334" s="22">
        <v>0</v>
      </c>
      <c r="U334" s="20"/>
      <c r="V334" s="22">
        <v>0</v>
      </c>
      <c r="W334" s="22">
        <v>1</v>
      </c>
      <c r="X334" s="22">
        <v>1</v>
      </c>
      <c r="Y334" s="22">
        <v>1.5</v>
      </c>
      <c r="Z334" s="22">
        <v>0</v>
      </c>
      <c r="AA334" s="22">
        <v>0</v>
      </c>
      <c r="AB334" s="22">
        <v>0.5</v>
      </c>
      <c r="AC334" s="22">
        <v>0.5</v>
      </c>
      <c r="AD334" s="22">
        <v>1</v>
      </c>
    </row>
    <row r="335" spans="1:30" ht="15.75" customHeight="1" x14ac:dyDescent="0.2">
      <c r="A335" s="21">
        <v>334</v>
      </c>
      <c r="B335" s="22" t="s">
        <v>454</v>
      </c>
      <c r="C335" s="22" t="s">
        <v>92</v>
      </c>
      <c r="D335" s="22">
        <v>25</v>
      </c>
      <c r="E335" s="22" t="s">
        <v>118</v>
      </c>
      <c r="F335" s="22">
        <v>3</v>
      </c>
      <c r="G335" s="22">
        <v>0</v>
      </c>
      <c r="H335" s="22">
        <v>3.3</v>
      </c>
      <c r="I335" s="22">
        <v>1</v>
      </c>
      <c r="J335" s="22">
        <v>1.7</v>
      </c>
      <c r="K335" s="22">
        <v>0.6</v>
      </c>
      <c r="L335" s="22">
        <v>0</v>
      </c>
      <c r="M335" s="22">
        <v>0.7</v>
      </c>
      <c r="N335" s="22">
        <v>0</v>
      </c>
      <c r="O335" s="22">
        <v>1</v>
      </c>
      <c r="P335" s="22">
        <v>1</v>
      </c>
      <c r="Q335" s="22">
        <v>1</v>
      </c>
      <c r="R335" s="22">
        <v>0.6</v>
      </c>
      <c r="S335" s="22">
        <v>0</v>
      </c>
      <c r="T335" s="22">
        <v>0</v>
      </c>
      <c r="U335" s="20"/>
      <c r="V335" s="22">
        <v>0</v>
      </c>
      <c r="W335" s="22">
        <v>0</v>
      </c>
      <c r="X335" s="22">
        <v>0</v>
      </c>
      <c r="Y335" s="22">
        <v>0.3</v>
      </c>
      <c r="Z335" s="22">
        <v>0.3</v>
      </c>
      <c r="AA335" s="22">
        <v>0</v>
      </c>
      <c r="AB335" s="22">
        <v>0.3</v>
      </c>
      <c r="AC335" s="22">
        <v>0.7</v>
      </c>
      <c r="AD335" s="22">
        <v>2</v>
      </c>
    </row>
    <row r="336" spans="1:30" ht="15.75" customHeight="1" x14ac:dyDescent="0.2">
      <c r="A336" s="21">
        <v>335</v>
      </c>
      <c r="B336" s="22" t="s">
        <v>455</v>
      </c>
      <c r="C336" s="22" t="s">
        <v>92</v>
      </c>
      <c r="D336" s="22">
        <v>22</v>
      </c>
      <c r="E336" s="22" t="s">
        <v>97</v>
      </c>
      <c r="F336" s="22">
        <v>14</v>
      </c>
      <c r="G336" s="22">
        <v>0</v>
      </c>
      <c r="H336" s="22">
        <v>3.1</v>
      </c>
      <c r="I336" s="22">
        <v>0.4</v>
      </c>
      <c r="J336" s="22">
        <v>0.7</v>
      </c>
      <c r="K336" s="22">
        <v>0.5</v>
      </c>
      <c r="L336" s="22">
        <v>0</v>
      </c>
      <c r="M336" s="22">
        <v>0.3</v>
      </c>
      <c r="N336" s="22">
        <v>0</v>
      </c>
      <c r="O336" s="22">
        <v>0.4</v>
      </c>
      <c r="P336" s="22">
        <v>0.4</v>
      </c>
      <c r="Q336" s="22">
        <v>0.83299999999999996</v>
      </c>
      <c r="R336" s="22">
        <v>0.5</v>
      </c>
      <c r="S336" s="22">
        <v>0</v>
      </c>
      <c r="T336" s="22">
        <v>0</v>
      </c>
      <c r="U336" s="20"/>
      <c r="V336" s="22">
        <v>0</v>
      </c>
      <c r="W336" s="22">
        <v>0.4</v>
      </c>
      <c r="X336" s="22">
        <v>0.4</v>
      </c>
      <c r="Y336" s="22">
        <v>0.1</v>
      </c>
      <c r="Z336" s="22">
        <v>0.4</v>
      </c>
      <c r="AA336" s="22">
        <v>0.1</v>
      </c>
      <c r="AB336" s="22">
        <v>0.2</v>
      </c>
      <c r="AC336" s="22">
        <v>0.3</v>
      </c>
      <c r="AD336" s="22">
        <v>0.7</v>
      </c>
    </row>
    <row r="337" spans="1:30" ht="15.75" customHeight="1" x14ac:dyDescent="0.2">
      <c r="A337" s="21">
        <v>336</v>
      </c>
      <c r="B337" s="22" t="s">
        <v>456</v>
      </c>
      <c r="C337" s="22" t="s">
        <v>103</v>
      </c>
      <c r="D337" s="22">
        <v>24</v>
      </c>
      <c r="E337" s="22" t="s">
        <v>95</v>
      </c>
      <c r="F337" s="22">
        <v>9</v>
      </c>
      <c r="G337" s="22">
        <v>9</v>
      </c>
      <c r="H337" s="22">
        <v>35.299999999999997</v>
      </c>
      <c r="I337" s="22">
        <v>8.9</v>
      </c>
      <c r="J337" s="22">
        <v>18.899999999999999</v>
      </c>
      <c r="K337" s="22">
        <v>0.47099999999999997</v>
      </c>
      <c r="L337" s="22">
        <v>1.6</v>
      </c>
      <c r="M337" s="22">
        <v>5.7</v>
      </c>
      <c r="N337" s="22">
        <v>0.27500000000000002</v>
      </c>
      <c r="O337" s="22">
        <v>7.3</v>
      </c>
      <c r="P337" s="22">
        <v>13.2</v>
      </c>
      <c r="Q337" s="22">
        <v>0.55500000000000005</v>
      </c>
      <c r="R337" s="22">
        <v>0.51200000000000001</v>
      </c>
      <c r="S337" s="22">
        <v>5.8</v>
      </c>
      <c r="T337" s="22">
        <v>7.1</v>
      </c>
      <c r="U337" s="22">
        <v>0.81299999999999994</v>
      </c>
      <c r="V337" s="22">
        <v>0.7</v>
      </c>
      <c r="W337" s="22">
        <v>4.9000000000000004</v>
      </c>
      <c r="X337" s="22">
        <v>5.6</v>
      </c>
      <c r="Y337" s="22">
        <v>8.1</v>
      </c>
      <c r="Z337" s="22">
        <v>0.8</v>
      </c>
      <c r="AA337" s="22">
        <v>0.6</v>
      </c>
      <c r="AB337" s="22">
        <v>3</v>
      </c>
      <c r="AC337" s="22">
        <v>2.1</v>
      </c>
      <c r="AD337" s="22">
        <v>25.1</v>
      </c>
    </row>
    <row r="338" spans="1:30" ht="15.75" customHeight="1" x14ac:dyDescent="0.2">
      <c r="A338" s="21">
        <v>337</v>
      </c>
      <c r="B338" s="22" t="s">
        <v>457</v>
      </c>
      <c r="C338" s="22" t="s">
        <v>84</v>
      </c>
      <c r="D338" s="22">
        <v>34</v>
      </c>
      <c r="E338" s="22" t="s">
        <v>127</v>
      </c>
      <c r="F338" s="22">
        <v>37</v>
      </c>
      <c r="G338" s="22">
        <v>7</v>
      </c>
      <c r="H338" s="22">
        <v>0</v>
      </c>
      <c r="I338" s="22">
        <v>2.4</v>
      </c>
      <c r="J338" s="22">
        <v>5.5</v>
      </c>
      <c r="K338" s="22">
        <v>0.439</v>
      </c>
      <c r="L338" s="22">
        <v>1</v>
      </c>
      <c r="M338" s="22">
        <v>2.4</v>
      </c>
      <c r="N338" s="22">
        <v>0.4</v>
      </c>
      <c r="O338" s="22">
        <v>1.5</v>
      </c>
      <c r="P338" s="22">
        <v>3.1</v>
      </c>
      <c r="Q338" s="22">
        <v>0.47</v>
      </c>
      <c r="R338" s="22">
        <v>0.52700000000000002</v>
      </c>
      <c r="S338" s="22">
        <v>0.8</v>
      </c>
      <c r="T338" s="22">
        <v>1</v>
      </c>
      <c r="U338" s="22">
        <v>0.86099999999999999</v>
      </c>
      <c r="V338" s="22">
        <v>0.5</v>
      </c>
      <c r="W338" s="22">
        <v>2.5</v>
      </c>
      <c r="X338" s="22">
        <v>2.9</v>
      </c>
      <c r="Y338" s="22">
        <v>0.7</v>
      </c>
      <c r="Z338" s="22">
        <v>0.4</v>
      </c>
      <c r="AA338" s="22">
        <v>0.3</v>
      </c>
      <c r="AB338" s="22">
        <v>0.5</v>
      </c>
      <c r="AC338" s="22">
        <v>1.6</v>
      </c>
      <c r="AD338" s="22">
        <v>6.7</v>
      </c>
    </row>
    <row r="339" spans="1:30" ht="15.75" customHeight="1" x14ac:dyDescent="0.2">
      <c r="A339" s="21">
        <v>338</v>
      </c>
      <c r="B339" s="22" t="s">
        <v>458</v>
      </c>
      <c r="C339" s="22" t="s">
        <v>84</v>
      </c>
      <c r="D339" s="22">
        <v>34</v>
      </c>
      <c r="E339" s="22" t="s">
        <v>183</v>
      </c>
      <c r="F339" s="22">
        <v>17</v>
      </c>
      <c r="G339" s="22">
        <v>1</v>
      </c>
      <c r="H339" s="22">
        <v>9.1999999999999993</v>
      </c>
      <c r="I339" s="22">
        <v>0.9</v>
      </c>
      <c r="J339" s="22">
        <v>2.9</v>
      </c>
      <c r="K339" s="22">
        <v>0.32700000000000001</v>
      </c>
      <c r="L339" s="22">
        <v>0.6</v>
      </c>
      <c r="M339" s="22">
        <v>1.8</v>
      </c>
      <c r="N339" s="22">
        <v>0.33300000000000002</v>
      </c>
      <c r="O339" s="22">
        <v>0.4</v>
      </c>
      <c r="P339" s="22">
        <v>1.1000000000000001</v>
      </c>
      <c r="Q339" s="22">
        <v>0.316</v>
      </c>
      <c r="R339" s="22">
        <v>0.42899999999999999</v>
      </c>
      <c r="S339" s="22">
        <v>0.2</v>
      </c>
      <c r="T339" s="22">
        <v>0.2</v>
      </c>
      <c r="U339" s="22">
        <v>0.75</v>
      </c>
      <c r="V339" s="22">
        <v>0.2</v>
      </c>
      <c r="W339" s="22">
        <v>1.5</v>
      </c>
      <c r="X339" s="22">
        <v>1.8</v>
      </c>
      <c r="Y339" s="22">
        <v>0.6</v>
      </c>
      <c r="Z339" s="22">
        <v>0.3</v>
      </c>
      <c r="AA339" s="22">
        <v>0.1</v>
      </c>
      <c r="AB339" s="22">
        <v>0.5</v>
      </c>
      <c r="AC339" s="22">
        <v>0.6</v>
      </c>
      <c r="AD339" s="22">
        <v>2.6</v>
      </c>
    </row>
    <row r="340" spans="1:30" ht="15.75" customHeight="1" x14ac:dyDescent="0.2">
      <c r="A340" s="21">
        <v>339</v>
      </c>
      <c r="B340" s="22" t="s">
        <v>459</v>
      </c>
      <c r="C340" s="22" t="s">
        <v>103</v>
      </c>
      <c r="D340" s="22">
        <v>28</v>
      </c>
      <c r="E340" s="22" t="s">
        <v>159</v>
      </c>
      <c r="F340" s="22">
        <v>6</v>
      </c>
      <c r="G340" s="22">
        <v>0</v>
      </c>
      <c r="H340" s="22">
        <v>11.3</v>
      </c>
      <c r="I340" s="22">
        <v>2</v>
      </c>
      <c r="J340" s="22">
        <v>5.5</v>
      </c>
      <c r="K340" s="22">
        <v>0.36399999999999999</v>
      </c>
      <c r="L340" s="22">
        <v>0.3</v>
      </c>
      <c r="M340" s="22">
        <v>1.8</v>
      </c>
      <c r="N340" s="22">
        <v>0.182</v>
      </c>
      <c r="O340" s="22">
        <v>1.7</v>
      </c>
      <c r="P340" s="22">
        <v>3.7</v>
      </c>
      <c r="Q340" s="22">
        <v>0.45500000000000002</v>
      </c>
      <c r="R340" s="22">
        <v>0.39400000000000002</v>
      </c>
      <c r="S340" s="22">
        <v>0.2</v>
      </c>
      <c r="T340" s="22">
        <v>0.3</v>
      </c>
      <c r="U340" s="22">
        <v>0.5</v>
      </c>
      <c r="V340" s="22">
        <v>0.3</v>
      </c>
      <c r="W340" s="22">
        <v>1.7</v>
      </c>
      <c r="X340" s="22">
        <v>2</v>
      </c>
      <c r="Y340" s="22">
        <v>1.3</v>
      </c>
      <c r="Z340" s="22">
        <v>0.2</v>
      </c>
      <c r="AA340" s="22">
        <v>0.2</v>
      </c>
      <c r="AB340" s="22">
        <v>0.3</v>
      </c>
      <c r="AC340" s="22">
        <v>0.2</v>
      </c>
      <c r="AD340" s="22">
        <v>4.5</v>
      </c>
    </row>
    <row r="341" spans="1:30" ht="15.75" customHeight="1" x14ac:dyDescent="0.2">
      <c r="A341" s="21">
        <v>340</v>
      </c>
      <c r="B341" s="22" t="s">
        <v>460</v>
      </c>
      <c r="C341" s="22" t="s">
        <v>112</v>
      </c>
      <c r="D341" s="22">
        <v>23</v>
      </c>
      <c r="E341" s="22" t="s">
        <v>104</v>
      </c>
      <c r="F341" s="22">
        <v>28</v>
      </c>
      <c r="G341" s="22">
        <v>6</v>
      </c>
      <c r="H341" s="22">
        <v>25.6</v>
      </c>
      <c r="I341" s="22">
        <v>4.4000000000000004</v>
      </c>
      <c r="J341" s="22">
        <v>9.9</v>
      </c>
      <c r="K341" s="22">
        <v>0.44</v>
      </c>
      <c r="L341" s="22">
        <v>2.5</v>
      </c>
      <c r="M341" s="22">
        <v>6.9</v>
      </c>
      <c r="N341" s="22">
        <v>0.36599999999999999</v>
      </c>
      <c r="O341" s="22">
        <v>1.8</v>
      </c>
      <c r="P341" s="22">
        <v>3</v>
      </c>
      <c r="Q341" s="22">
        <v>0.61399999999999999</v>
      </c>
      <c r="R341" s="22">
        <v>0.56899999999999995</v>
      </c>
      <c r="S341" s="22">
        <v>1.6</v>
      </c>
      <c r="T341" s="22">
        <v>2</v>
      </c>
      <c r="U341" s="22">
        <v>0.78600000000000003</v>
      </c>
      <c r="V341" s="22">
        <v>0.5</v>
      </c>
      <c r="W341" s="22">
        <v>3.2</v>
      </c>
      <c r="X341" s="22">
        <v>3.7</v>
      </c>
      <c r="Y341" s="22">
        <v>1.6</v>
      </c>
      <c r="Z341" s="22">
        <v>0.6</v>
      </c>
      <c r="AA341" s="22">
        <v>0.4</v>
      </c>
      <c r="AB341" s="22">
        <v>0.5</v>
      </c>
      <c r="AC341" s="22">
        <v>1.2</v>
      </c>
      <c r="AD341" s="22">
        <v>12.8</v>
      </c>
    </row>
    <row r="342" spans="1:30" ht="15.75" customHeight="1" x14ac:dyDescent="0.2">
      <c r="A342" s="21">
        <v>341</v>
      </c>
      <c r="B342" s="22" t="s">
        <v>461</v>
      </c>
      <c r="C342" s="22" t="s">
        <v>92</v>
      </c>
      <c r="D342" s="22">
        <v>27</v>
      </c>
      <c r="E342" s="22" t="s">
        <v>150</v>
      </c>
      <c r="F342" s="22">
        <v>50</v>
      </c>
      <c r="G342" s="22">
        <v>50</v>
      </c>
      <c r="H342" s="22">
        <v>35.1</v>
      </c>
      <c r="I342" s="22">
        <v>8.3000000000000007</v>
      </c>
      <c r="J342" s="22">
        <v>17.7</v>
      </c>
      <c r="K342" s="22">
        <v>0.46600000000000003</v>
      </c>
      <c r="L342" s="22">
        <v>2.2999999999999998</v>
      </c>
      <c r="M342" s="22">
        <v>6.2</v>
      </c>
      <c r="N342" s="22">
        <v>0.372</v>
      </c>
      <c r="O342" s="22">
        <v>5.9</v>
      </c>
      <c r="P342" s="22">
        <v>11.5</v>
      </c>
      <c r="Q342" s="22">
        <v>0.51700000000000002</v>
      </c>
      <c r="R342" s="22">
        <v>0.53200000000000003</v>
      </c>
      <c r="S342" s="22">
        <v>2.9</v>
      </c>
      <c r="T342" s="22">
        <v>3.4</v>
      </c>
      <c r="U342" s="22">
        <v>0.83099999999999996</v>
      </c>
      <c r="V342" s="22">
        <v>0.7</v>
      </c>
      <c r="W342" s="22">
        <v>4.4000000000000004</v>
      </c>
      <c r="X342" s="22">
        <v>5.0999999999999996</v>
      </c>
      <c r="Y342" s="22">
        <v>5.3</v>
      </c>
      <c r="Z342" s="22">
        <v>1.3</v>
      </c>
      <c r="AA342" s="22">
        <v>0.3</v>
      </c>
      <c r="AB342" s="22">
        <v>2.2000000000000002</v>
      </c>
      <c r="AC342" s="22">
        <v>1.7</v>
      </c>
      <c r="AD342" s="22">
        <v>21.7</v>
      </c>
    </row>
    <row r="343" spans="1:30" ht="15.75" customHeight="1" x14ac:dyDescent="0.2">
      <c r="A343" s="21">
        <v>342</v>
      </c>
      <c r="B343" s="22" t="s">
        <v>462</v>
      </c>
      <c r="C343" s="22" t="s">
        <v>103</v>
      </c>
      <c r="D343" s="22">
        <v>26</v>
      </c>
      <c r="E343" s="22" t="s">
        <v>170</v>
      </c>
      <c r="F343" s="22">
        <v>39</v>
      </c>
      <c r="G343" s="22">
        <v>39</v>
      </c>
      <c r="H343" s="22">
        <v>31.7</v>
      </c>
      <c r="I343" s="22">
        <v>7.9</v>
      </c>
      <c r="J343" s="22">
        <v>16.7</v>
      </c>
      <c r="K343" s="22">
        <v>0.47</v>
      </c>
      <c r="L343" s="22">
        <v>2.5</v>
      </c>
      <c r="M343" s="22">
        <v>6</v>
      </c>
      <c r="N343" s="22">
        <v>0.41199999999999998</v>
      </c>
      <c r="O343" s="22">
        <v>5.4</v>
      </c>
      <c r="P343" s="22">
        <v>10.8</v>
      </c>
      <c r="Q343" s="22">
        <v>0.502</v>
      </c>
      <c r="R343" s="22">
        <v>0.54400000000000004</v>
      </c>
      <c r="S343" s="22">
        <v>2.7</v>
      </c>
      <c r="T343" s="22">
        <v>3.2</v>
      </c>
      <c r="U343" s="22">
        <v>0.84899999999999998</v>
      </c>
      <c r="V343" s="22">
        <v>0.7</v>
      </c>
      <c r="W343" s="22">
        <v>3.3</v>
      </c>
      <c r="X343" s="22">
        <v>4</v>
      </c>
      <c r="Y343" s="22">
        <v>6.6</v>
      </c>
      <c r="Z343" s="22">
        <v>0.8</v>
      </c>
      <c r="AA343" s="22">
        <v>0.7</v>
      </c>
      <c r="AB343" s="22">
        <v>2</v>
      </c>
      <c r="AC343" s="22">
        <v>1.9</v>
      </c>
      <c r="AD343" s="22">
        <v>20.9</v>
      </c>
    </row>
    <row r="344" spans="1:30" ht="15.75" customHeight="1" x14ac:dyDescent="0.2">
      <c r="A344" s="21">
        <v>343</v>
      </c>
      <c r="B344" s="22" t="s">
        <v>463</v>
      </c>
      <c r="C344" s="22" t="s">
        <v>112</v>
      </c>
      <c r="D344" s="22">
        <v>23</v>
      </c>
      <c r="E344" s="22" t="s">
        <v>135</v>
      </c>
      <c r="F344" s="22">
        <v>48</v>
      </c>
      <c r="G344" s="22">
        <v>48</v>
      </c>
      <c r="H344" s="22">
        <v>32.4</v>
      </c>
      <c r="I344" s="22">
        <v>5.8</v>
      </c>
      <c r="J344" s="22">
        <v>12.4</v>
      </c>
      <c r="K344" s="22">
        <v>0.46400000000000002</v>
      </c>
      <c r="L344" s="22">
        <v>2.2999999999999998</v>
      </c>
      <c r="M344" s="22">
        <v>6.4</v>
      </c>
      <c r="N344" s="22">
        <v>0.35699999999999998</v>
      </c>
      <c r="O344" s="22">
        <v>3.5</v>
      </c>
      <c r="P344" s="22">
        <v>6.1</v>
      </c>
      <c r="Q344" s="22">
        <v>0.57499999999999996</v>
      </c>
      <c r="R344" s="22">
        <v>0.55500000000000005</v>
      </c>
      <c r="S344" s="22">
        <v>1.4</v>
      </c>
      <c r="T344" s="22">
        <v>1.7</v>
      </c>
      <c r="U344" s="22">
        <v>0.80200000000000005</v>
      </c>
      <c r="V344" s="22">
        <v>1.3</v>
      </c>
      <c r="W344" s="22">
        <v>4</v>
      </c>
      <c r="X344" s="22">
        <v>5.3</v>
      </c>
      <c r="Y344" s="22">
        <v>1.7</v>
      </c>
      <c r="Z344" s="22">
        <v>1.1000000000000001</v>
      </c>
      <c r="AA344" s="22">
        <v>0.6</v>
      </c>
      <c r="AB344" s="22">
        <v>0.8</v>
      </c>
      <c r="AC344" s="22">
        <v>2.6</v>
      </c>
      <c r="AD344" s="22">
        <v>15.2</v>
      </c>
    </row>
    <row r="345" spans="1:30" ht="15.75" customHeight="1" x14ac:dyDescent="0.2">
      <c r="A345" s="21">
        <v>344</v>
      </c>
      <c r="B345" s="22" t="s">
        <v>464</v>
      </c>
      <c r="C345" s="22" t="s">
        <v>112</v>
      </c>
      <c r="D345" s="22">
        <v>23</v>
      </c>
      <c r="E345" s="22" t="s">
        <v>118</v>
      </c>
      <c r="F345" s="22">
        <v>32</v>
      </c>
      <c r="G345" s="22">
        <v>1</v>
      </c>
      <c r="H345" s="22">
        <v>13.5</v>
      </c>
      <c r="I345" s="22">
        <v>1.4</v>
      </c>
      <c r="J345" s="22">
        <v>3.5</v>
      </c>
      <c r="K345" s="22">
        <v>0.40699999999999997</v>
      </c>
      <c r="L345" s="22">
        <v>0.6</v>
      </c>
      <c r="M345" s="22">
        <v>1.8</v>
      </c>
      <c r="N345" s="22">
        <v>0.32100000000000001</v>
      </c>
      <c r="O345" s="22">
        <v>0.9</v>
      </c>
      <c r="P345" s="22">
        <v>1.8</v>
      </c>
      <c r="Q345" s="22">
        <v>0.49099999999999999</v>
      </c>
      <c r="R345" s="22">
        <v>0.48699999999999999</v>
      </c>
      <c r="S345" s="22">
        <v>0.3</v>
      </c>
      <c r="T345" s="22">
        <v>0.4</v>
      </c>
      <c r="U345" s="22">
        <v>0.66700000000000004</v>
      </c>
      <c r="V345" s="22">
        <v>0.7</v>
      </c>
      <c r="W345" s="22">
        <v>1.3</v>
      </c>
      <c r="X345" s="22">
        <v>1.9</v>
      </c>
      <c r="Y345" s="22">
        <v>0.7</v>
      </c>
      <c r="Z345" s="22">
        <v>0.8</v>
      </c>
      <c r="AA345" s="22">
        <v>0.2</v>
      </c>
      <c r="AB345" s="22">
        <v>0.5</v>
      </c>
      <c r="AC345" s="22">
        <v>0.8</v>
      </c>
      <c r="AD345" s="22">
        <v>3.7</v>
      </c>
    </row>
    <row r="346" spans="1:30" ht="15.75" customHeight="1" x14ac:dyDescent="0.2">
      <c r="A346" s="21">
        <v>345</v>
      </c>
      <c r="B346" s="22" t="s">
        <v>465</v>
      </c>
      <c r="C346" s="22" t="s">
        <v>29</v>
      </c>
      <c r="D346" s="22">
        <v>32</v>
      </c>
      <c r="E346" s="22" t="s">
        <v>88</v>
      </c>
      <c r="F346" s="22">
        <v>35</v>
      </c>
      <c r="G346" s="22">
        <v>6</v>
      </c>
      <c r="H346" s="22">
        <v>14</v>
      </c>
      <c r="I346" s="22">
        <v>1.3</v>
      </c>
      <c r="J346" s="22">
        <v>3.6</v>
      </c>
      <c r="K346" s="22">
        <v>0.373</v>
      </c>
      <c r="L346" s="22">
        <v>0.8</v>
      </c>
      <c r="M346" s="22">
        <v>2.2999999999999998</v>
      </c>
      <c r="N346" s="22">
        <v>0.33800000000000002</v>
      </c>
      <c r="O346" s="22">
        <v>0.6</v>
      </c>
      <c r="P346" s="22">
        <v>1.3</v>
      </c>
      <c r="Q346" s="22">
        <v>0.435</v>
      </c>
      <c r="R346" s="22">
        <v>0.48</v>
      </c>
      <c r="S346" s="22">
        <v>0.5</v>
      </c>
      <c r="T346" s="22">
        <v>0.6</v>
      </c>
      <c r="U346" s="22">
        <v>0.72699999999999998</v>
      </c>
      <c r="V346" s="22">
        <v>0.9</v>
      </c>
      <c r="W346" s="22">
        <v>2</v>
      </c>
      <c r="X346" s="22">
        <v>2.9</v>
      </c>
      <c r="Y346" s="22">
        <v>0.9</v>
      </c>
      <c r="Z346" s="22">
        <v>0.2</v>
      </c>
      <c r="AA346" s="22">
        <v>0.3</v>
      </c>
      <c r="AB346" s="22">
        <v>0.5</v>
      </c>
      <c r="AC346" s="22">
        <v>1.2</v>
      </c>
      <c r="AD346" s="22">
        <v>3.9</v>
      </c>
    </row>
    <row r="347" spans="1:30" ht="15.75" customHeight="1" x14ac:dyDescent="0.2">
      <c r="A347" s="21">
        <v>346</v>
      </c>
      <c r="B347" s="22" t="s">
        <v>466</v>
      </c>
      <c r="C347" s="22" t="s">
        <v>112</v>
      </c>
      <c r="D347" s="22">
        <v>26</v>
      </c>
      <c r="E347" s="22" t="s">
        <v>131</v>
      </c>
      <c r="F347" s="22">
        <v>22</v>
      </c>
      <c r="G347" s="22">
        <v>0</v>
      </c>
      <c r="H347" s="22">
        <v>7.6</v>
      </c>
      <c r="I347" s="22">
        <v>1</v>
      </c>
      <c r="J347" s="22">
        <v>2.9</v>
      </c>
      <c r="K347" s="22">
        <v>0.33300000000000002</v>
      </c>
      <c r="L347" s="22">
        <v>0.7</v>
      </c>
      <c r="M347" s="22">
        <v>2.4</v>
      </c>
      <c r="N347" s="22">
        <v>0.308</v>
      </c>
      <c r="O347" s="22">
        <v>0.2</v>
      </c>
      <c r="P347" s="22">
        <v>0.5</v>
      </c>
      <c r="Q347" s="22">
        <v>0.45500000000000002</v>
      </c>
      <c r="R347" s="22">
        <v>0.46</v>
      </c>
      <c r="S347" s="22">
        <v>0.1</v>
      </c>
      <c r="T347" s="22">
        <v>0.3</v>
      </c>
      <c r="U347" s="22">
        <v>0.5</v>
      </c>
      <c r="V347" s="22">
        <v>0.2</v>
      </c>
      <c r="W347" s="22">
        <v>0.7</v>
      </c>
      <c r="X347" s="22">
        <v>0.9</v>
      </c>
      <c r="Y347" s="22">
        <v>0.5</v>
      </c>
      <c r="Z347" s="22">
        <v>0.3</v>
      </c>
      <c r="AA347" s="22">
        <v>0</v>
      </c>
      <c r="AB347" s="22">
        <v>0.3</v>
      </c>
      <c r="AC347" s="22">
        <v>0.5</v>
      </c>
      <c r="AD347" s="22">
        <v>2.8</v>
      </c>
    </row>
    <row r="348" spans="1:30" ht="15.75" customHeight="1" x14ac:dyDescent="0.2">
      <c r="A348" s="21">
        <v>347</v>
      </c>
      <c r="B348" s="22" t="s">
        <v>467</v>
      </c>
      <c r="C348" s="22" t="s">
        <v>29</v>
      </c>
      <c r="D348" s="22">
        <v>31</v>
      </c>
      <c r="E348" s="22" t="s">
        <v>104</v>
      </c>
      <c r="F348" s="22">
        <v>35</v>
      </c>
      <c r="G348" s="22">
        <v>0</v>
      </c>
      <c r="H348" s="22">
        <v>18.2</v>
      </c>
      <c r="I348" s="22">
        <v>2.1</v>
      </c>
      <c r="J348" s="22">
        <v>3.7</v>
      </c>
      <c r="K348" s="22">
        <v>0.56499999999999995</v>
      </c>
      <c r="L348" s="22">
        <v>0.5</v>
      </c>
      <c r="M348" s="22">
        <v>1.1000000000000001</v>
      </c>
      <c r="N348" s="22">
        <v>0.45</v>
      </c>
      <c r="O348" s="22">
        <v>1.6</v>
      </c>
      <c r="P348" s="22">
        <v>2.6</v>
      </c>
      <c r="Q348" s="22">
        <v>0.61499999999999999</v>
      </c>
      <c r="R348" s="22">
        <v>0.63400000000000001</v>
      </c>
      <c r="S348" s="22">
        <v>0.7</v>
      </c>
      <c r="T348" s="22">
        <v>0.9</v>
      </c>
      <c r="U348" s="22">
        <v>0.75</v>
      </c>
      <c r="V348" s="22">
        <v>1.3</v>
      </c>
      <c r="W348" s="22">
        <v>3.7</v>
      </c>
      <c r="X348" s="22">
        <v>5</v>
      </c>
      <c r="Y348" s="22">
        <v>1.5</v>
      </c>
      <c r="Z348" s="22">
        <v>1</v>
      </c>
      <c r="AA348" s="22">
        <v>0.4</v>
      </c>
      <c r="AB348" s="22">
        <v>0.7</v>
      </c>
      <c r="AC348" s="22">
        <v>1.3</v>
      </c>
      <c r="AD348" s="22">
        <v>5.4</v>
      </c>
    </row>
    <row r="349" spans="1:30" ht="15.75" customHeight="1" x14ac:dyDescent="0.2">
      <c r="A349" s="21">
        <v>348</v>
      </c>
      <c r="B349" s="22" t="s">
        <v>468</v>
      </c>
      <c r="C349" s="22" t="s">
        <v>84</v>
      </c>
      <c r="D349" s="22">
        <v>23</v>
      </c>
      <c r="E349" s="22" t="s">
        <v>101</v>
      </c>
      <c r="F349" s="22">
        <v>2</v>
      </c>
      <c r="G349" s="22">
        <v>0</v>
      </c>
      <c r="H349" s="22">
        <v>2</v>
      </c>
      <c r="I349" s="22">
        <v>0</v>
      </c>
      <c r="J349" s="22">
        <v>1</v>
      </c>
      <c r="K349" s="22">
        <v>0</v>
      </c>
      <c r="L349" s="22">
        <v>0</v>
      </c>
      <c r="M349" s="22">
        <v>0</v>
      </c>
      <c r="N349" s="20"/>
      <c r="O349" s="22">
        <v>0</v>
      </c>
      <c r="P349" s="22">
        <v>1</v>
      </c>
      <c r="Q349" s="22">
        <v>0</v>
      </c>
      <c r="R349" s="22">
        <v>0</v>
      </c>
      <c r="S349" s="22">
        <v>0</v>
      </c>
      <c r="T349" s="22">
        <v>0</v>
      </c>
      <c r="U349" s="20"/>
      <c r="V349" s="22">
        <v>0</v>
      </c>
      <c r="W349" s="22">
        <v>0</v>
      </c>
      <c r="X349" s="22">
        <v>0</v>
      </c>
      <c r="Y349" s="22">
        <v>0</v>
      </c>
      <c r="Z349" s="22">
        <v>0</v>
      </c>
      <c r="AA349" s="22">
        <v>0</v>
      </c>
      <c r="AB349" s="22">
        <v>0</v>
      </c>
      <c r="AC349" s="22">
        <v>0</v>
      </c>
      <c r="AD349" s="22">
        <v>0</v>
      </c>
    </row>
    <row r="350" spans="1:30" ht="15.75" customHeight="1" x14ac:dyDescent="0.2">
      <c r="A350" s="21">
        <v>349</v>
      </c>
      <c r="B350" s="22" t="s">
        <v>469</v>
      </c>
      <c r="C350" s="22" t="s">
        <v>103</v>
      </c>
      <c r="D350" s="22">
        <v>24</v>
      </c>
      <c r="E350" s="22" t="s">
        <v>186</v>
      </c>
      <c r="F350" s="22">
        <v>40</v>
      </c>
      <c r="G350" s="22">
        <v>19</v>
      </c>
      <c r="H350" s="22">
        <v>22.4</v>
      </c>
      <c r="I350" s="22">
        <v>3.7</v>
      </c>
      <c r="J350" s="22">
        <v>7.7</v>
      </c>
      <c r="K350" s="22">
        <v>0.48399999999999999</v>
      </c>
      <c r="L350" s="22">
        <v>0.8</v>
      </c>
      <c r="M350" s="22">
        <v>2.2000000000000002</v>
      </c>
      <c r="N350" s="22">
        <v>0.33700000000000002</v>
      </c>
      <c r="O350" s="22">
        <v>3</v>
      </c>
      <c r="P350" s="22">
        <v>5.5</v>
      </c>
      <c r="Q350" s="22">
        <v>0.54300000000000004</v>
      </c>
      <c r="R350" s="22">
        <v>0.53200000000000003</v>
      </c>
      <c r="S350" s="22">
        <v>0.7</v>
      </c>
      <c r="T350" s="22">
        <v>0.9</v>
      </c>
      <c r="U350" s="22">
        <v>0.8</v>
      </c>
      <c r="V350" s="22">
        <v>0.6</v>
      </c>
      <c r="W350" s="22">
        <v>1.2</v>
      </c>
      <c r="X350" s="22">
        <v>1.8</v>
      </c>
      <c r="Y350" s="22">
        <v>4.5</v>
      </c>
      <c r="Z350" s="22">
        <v>0.8</v>
      </c>
      <c r="AA350" s="22">
        <v>0.1</v>
      </c>
      <c r="AB350" s="22">
        <v>1.8</v>
      </c>
      <c r="AC350" s="22">
        <v>2</v>
      </c>
      <c r="AD350" s="22">
        <v>8.9</v>
      </c>
    </row>
    <row r="351" spans="1:30" ht="15.75" customHeight="1" x14ac:dyDescent="0.2">
      <c r="A351" s="21">
        <v>350</v>
      </c>
      <c r="B351" s="22" t="s">
        <v>470</v>
      </c>
      <c r="C351" s="22" t="s">
        <v>112</v>
      </c>
      <c r="D351" s="22">
        <v>24</v>
      </c>
      <c r="E351" s="22" t="s">
        <v>186</v>
      </c>
      <c r="F351" s="22">
        <v>49</v>
      </c>
      <c r="G351" s="22">
        <v>24</v>
      </c>
      <c r="H351" s="22">
        <v>27.2</v>
      </c>
      <c r="I351" s="22">
        <v>4.5999999999999996</v>
      </c>
      <c r="J351" s="22">
        <v>8.8000000000000007</v>
      </c>
      <c r="K351" s="22">
        <v>0.52100000000000002</v>
      </c>
      <c r="L351" s="22">
        <v>2.1</v>
      </c>
      <c r="M351" s="22">
        <v>4.7</v>
      </c>
      <c r="N351" s="22">
        <v>0.46100000000000002</v>
      </c>
      <c r="O351" s="22">
        <v>2.4</v>
      </c>
      <c r="P351" s="22">
        <v>4.0999999999999996</v>
      </c>
      <c r="Q351" s="22">
        <v>0.58899999999999997</v>
      </c>
      <c r="R351" s="22">
        <v>0.64300000000000002</v>
      </c>
      <c r="S351" s="22">
        <v>1.3</v>
      </c>
      <c r="T351" s="22">
        <v>1.8</v>
      </c>
      <c r="U351" s="22">
        <v>0.71299999999999997</v>
      </c>
      <c r="V351" s="22">
        <v>1</v>
      </c>
      <c r="W351" s="22">
        <v>3</v>
      </c>
      <c r="X351" s="22">
        <v>3.9</v>
      </c>
      <c r="Y351" s="22">
        <v>1.4</v>
      </c>
      <c r="Z351" s="22">
        <v>1.1000000000000001</v>
      </c>
      <c r="AA351" s="22">
        <v>0.7</v>
      </c>
      <c r="AB351" s="22">
        <v>1</v>
      </c>
      <c r="AC351" s="22">
        <v>3.4</v>
      </c>
      <c r="AD351" s="22">
        <v>12.6</v>
      </c>
    </row>
    <row r="352" spans="1:30" ht="15.75" customHeight="1" x14ac:dyDescent="0.2">
      <c r="A352" s="21">
        <v>351</v>
      </c>
      <c r="B352" s="22" t="s">
        <v>471</v>
      </c>
      <c r="C352" s="22" t="s">
        <v>84</v>
      </c>
      <c r="D352" s="22">
        <v>30</v>
      </c>
      <c r="E352" s="22" t="s">
        <v>101</v>
      </c>
      <c r="F352" s="22">
        <v>51</v>
      </c>
      <c r="G352" s="22">
        <v>1</v>
      </c>
      <c r="H352" s="22">
        <v>21.8</v>
      </c>
      <c r="I352" s="22">
        <v>3.4</v>
      </c>
      <c r="J352" s="22">
        <v>7.7</v>
      </c>
      <c r="K352" s="22">
        <v>0.434</v>
      </c>
      <c r="L352" s="22">
        <v>1.7</v>
      </c>
      <c r="M352" s="22">
        <v>4.8</v>
      </c>
      <c r="N352" s="22">
        <v>0.35799999999999998</v>
      </c>
      <c r="O352" s="22">
        <v>1.6</v>
      </c>
      <c r="P352" s="22">
        <v>2.9</v>
      </c>
      <c r="Q352" s="22">
        <v>0.56100000000000005</v>
      </c>
      <c r="R352" s="22">
        <v>0.54600000000000004</v>
      </c>
      <c r="S352" s="22">
        <v>0.6</v>
      </c>
      <c r="T352" s="22">
        <v>0.7</v>
      </c>
      <c r="U352" s="22">
        <v>0.86799999999999999</v>
      </c>
      <c r="V352" s="22">
        <v>0.3</v>
      </c>
      <c r="W352" s="22">
        <v>3.3</v>
      </c>
      <c r="X352" s="22">
        <v>3.6</v>
      </c>
      <c r="Y352" s="22">
        <v>1.3</v>
      </c>
      <c r="Z352" s="22">
        <v>0.2</v>
      </c>
      <c r="AA352" s="22">
        <v>0.2</v>
      </c>
      <c r="AB352" s="22">
        <v>0.7</v>
      </c>
      <c r="AC352" s="22">
        <v>2.4</v>
      </c>
      <c r="AD352" s="22">
        <v>9.1</v>
      </c>
    </row>
    <row r="353" spans="1:30" ht="15.75" customHeight="1" x14ac:dyDescent="0.2">
      <c r="A353" s="21">
        <v>352</v>
      </c>
      <c r="B353" s="22" t="s">
        <v>472</v>
      </c>
      <c r="C353" s="22" t="s">
        <v>103</v>
      </c>
      <c r="D353" s="22">
        <v>21</v>
      </c>
      <c r="E353" s="22" t="s">
        <v>97</v>
      </c>
      <c r="F353" s="22">
        <v>7</v>
      </c>
      <c r="G353" s="22">
        <v>0</v>
      </c>
      <c r="H353" s="22">
        <v>3.4</v>
      </c>
      <c r="I353" s="22">
        <v>0.6</v>
      </c>
      <c r="J353" s="22">
        <v>1.6</v>
      </c>
      <c r="K353" s="22">
        <v>0.36399999999999999</v>
      </c>
      <c r="L353" s="22">
        <v>0.4</v>
      </c>
      <c r="M353" s="22">
        <v>1.1000000000000001</v>
      </c>
      <c r="N353" s="22">
        <v>0.375</v>
      </c>
      <c r="O353" s="22">
        <v>0.1</v>
      </c>
      <c r="P353" s="22">
        <v>0.4</v>
      </c>
      <c r="Q353" s="22">
        <v>0.33300000000000002</v>
      </c>
      <c r="R353" s="22">
        <v>0.5</v>
      </c>
      <c r="S353" s="22">
        <v>0</v>
      </c>
      <c r="T353" s="22">
        <v>0.3</v>
      </c>
      <c r="U353" s="22">
        <v>0</v>
      </c>
      <c r="V353" s="22">
        <v>0</v>
      </c>
      <c r="W353" s="22">
        <v>0.1</v>
      </c>
      <c r="X353" s="22">
        <v>0.1</v>
      </c>
      <c r="Y353" s="22">
        <v>0.1</v>
      </c>
      <c r="Z353" s="22">
        <v>0.1</v>
      </c>
      <c r="AA353" s="22">
        <v>0</v>
      </c>
      <c r="AB353" s="22">
        <v>0</v>
      </c>
      <c r="AC353" s="22">
        <v>0</v>
      </c>
      <c r="AD353" s="22">
        <v>1.6</v>
      </c>
    </row>
    <row r="354" spans="1:30" ht="15.75" customHeight="1" x14ac:dyDescent="0.2">
      <c r="A354" s="21">
        <v>353</v>
      </c>
      <c r="B354" s="22" t="s">
        <v>473</v>
      </c>
      <c r="C354" s="22" t="s">
        <v>84</v>
      </c>
      <c r="D354" s="22">
        <v>23</v>
      </c>
      <c r="E354" s="22" t="s">
        <v>170</v>
      </c>
      <c r="F354" s="22">
        <v>38</v>
      </c>
      <c r="G354" s="22">
        <v>0</v>
      </c>
      <c r="H354" s="22">
        <v>9.6</v>
      </c>
      <c r="I354" s="22">
        <v>1.2</v>
      </c>
      <c r="J354" s="22">
        <v>2.6</v>
      </c>
      <c r="K354" s="22">
        <v>0.44900000000000001</v>
      </c>
      <c r="L354" s="22">
        <v>0.1</v>
      </c>
      <c r="M354" s="22">
        <v>0.5</v>
      </c>
      <c r="N354" s="22">
        <v>0.27800000000000002</v>
      </c>
      <c r="O354" s="22">
        <v>1</v>
      </c>
      <c r="P354" s="22">
        <v>2.1</v>
      </c>
      <c r="Q354" s="22">
        <v>0.48799999999999999</v>
      </c>
      <c r="R354" s="22">
        <v>0.47399999999999998</v>
      </c>
      <c r="S354" s="22">
        <v>0.7</v>
      </c>
      <c r="T354" s="22">
        <v>1.1000000000000001</v>
      </c>
      <c r="U354" s="22">
        <v>0.65100000000000002</v>
      </c>
      <c r="V354" s="22">
        <v>1.1000000000000001</v>
      </c>
      <c r="W354" s="22">
        <v>1.1000000000000001</v>
      </c>
      <c r="X354" s="22">
        <v>2.1</v>
      </c>
      <c r="Y354" s="22">
        <v>0.6</v>
      </c>
      <c r="Z354" s="22">
        <v>0.2</v>
      </c>
      <c r="AA354" s="22">
        <v>0.5</v>
      </c>
      <c r="AB354" s="22">
        <v>0.6</v>
      </c>
      <c r="AC354" s="22">
        <v>1.5</v>
      </c>
      <c r="AD354" s="22">
        <v>3.2</v>
      </c>
    </row>
    <row r="355" spans="1:30" ht="15.75" customHeight="1" x14ac:dyDescent="0.2">
      <c r="A355" s="21">
        <v>354</v>
      </c>
      <c r="B355" s="22" t="s">
        <v>474</v>
      </c>
      <c r="C355" s="22" t="s">
        <v>92</v>
      </c>
      <c r="D355" s="22">
        <v>24</v>
      </c>
      <c r="E355" s="22" t="s">
        <v>95</v>
      </c>
      <c r="F355" s="22">
        <v>9</v>
      </c>
      <c r="G355" s="22">
        <v>1</v>
      </c>
      <c r="H355" s="22">
        <v>17.3</v>
      </c>
      <c r="I355" s="22">
        <v>2.4</v>
      </c>
      <c r="J355" s="22">
        <v>6.1</v>
      </c>
      <c r="K355" s="22">
        <v>0.4</v>
      </c>
      <c r="L355" s="22">
        <v>0.4</v>
      </c>
      <c r="M355" s="22">
        <v>2.6</v>
      </c>
      <c r="N355" s="22">
        <v>0.17399999999999999</v>
      </c>
      <c r="O355" s="22">
        <v>2</v>
      </c>
      <c r="P355" s="22">
        <v>3.6</v>
      </c>
      <c r="Q355" s="22">
        <v>0.56299999999999994</v>
      </c>
      <c r="R355" s="22">
        <v>0.436</v>
      </c>
      <c r="S355" s="22">
        <v>0.3</v>
      </c>
      <c r="T355" s="22">
        <v>0.3</v>
      </c>
      <c r="U355" s="22">
        <v>1</v>
      </c>
      <c r="V355" s="22">
        <v>0.3</v>
      </c>
      <c r="W355" s="22">
        <v>1.2</v>
      </c>
      <c r="X355" s="22">
        <v>1.6</v>
      </c>
      <c r="Y355" s="22">
        <v>1.8</v>
      </c>
      <c r="Z355" s="22">
        <v>0.3</v>
      </c>
      <c r="AA355" s="22">
        <v>0</v>
      </c>
      <c r="AB355" s="22">
        <v>0.6</v>
      </c>
      <c r="AC355" s="22">
        <v>1.4</v>
      </c>
      <c r="AD355" s="22">
        <v>5.7</v>
      </c>
    </row>
    <row r="356" spans="1:30" ht="15.75" customHeight="1" x14ac:dyDescent="0.2">
      <c r="A356" s="21">
        <v>355</v>
      </c>
      <c r="B356" s="22" t="s">
        <v>475</v>
      </c>
      <c r="C356" s="22" t="s">
        <v>92</v>
      </c>
      <c r="D356" s="22">
        <v>24</v>
      </c>
      <c r="E356" s="22" t="s">
        <v>88</v>
      </c>
      <c r="F356" s="22">
        <v>1</v>
      </c>
      <c r="G356" s="22">
        <v>0</v>
      </c>
      <c r="H356" s="22">
        <v>4</v>
      </c>
      <c r="I356" s="22">
        <v>0</v>
      </c>
      <c r="J356" s="22">
        <v>1</v>
      </c>
      <c r="K356" s="22">
        <v>0</v>
      </c>
      <c r="L356" s="22">
        <v>0</v>
      </c>
      <c r="M356" s="22">
        <v>0</v>
      </c>
      <c r="N356" s="20"/>
      <c r="O356" s="22">
        <v>0</v>
      </c>
      <c r="P356" s="22">
        <v>1</v>
      </c>
      <c r="Q356" s="22">
        <v>0</v>
      </c>
      <c r="R356" s="22">
        <v>0</v>
      </c>
      <c r="S356" s="22">
        <v>2</v>
      </c>
      <c r="T356" s="22">
        <v>2</v>
      </c>
      <c r="U356" s="22">
        <v>1</v>
      </c>
      <c r="V356" s="22">
        <v>2</v>
      </c>
      <c r="W356" s="22">
        <v>0</v>
      </c>
      <c r="X356" s="22">
        <v>2</v>
      </c>
      <c r="Y356" s="22">
        <v>2</v>
      </c>
      <c r="Z356" s="22">
        <v>1</v>
      </c>
      <c r="AA356" s="22">
        <v>0</v>
      </c>
      <c r="AB356" s="22">
        <v>0</v>
      </c>
      <c r="AC356" s="22">
        <v>0</v>
      </c>
      <c r="AD356" s="22">
        <v>2</v>
      </c>
    </row>
    <row r="357" spans="1:30" ht="15.75" customHeight="1" x14ac:dyDescent="0.2">
      <c r="A357" s="21">
        <v>356</v>
      </c>
      <c r="B357" s="22" t="s">
        <v>476</v>
      </c>
      <c r="C357" s="22" t="s">
        <v>103</v>
      </c>
      <c r="D357" s="22">
        <v>25</v>
      </c>
      <c r="E357" s="22" t="s">
        <v>123</v>
      </c>
      <c r="F357" s="22">
        <v>5</v>
      </c>
      <c r="G357" s="22">
        <v>0</v>
      </c>
      <c r="H357" s="22">
        <v>8.6</v>
      </c>
      <c r="I357" s="22">
        <v>0.2</v>
      </c>
      <c r="J357" s="22">
        <v>1.8</v>
      </c>
      <c r="K357" s="22">
        <v>0.111</v>
      </c>
      <c r="L357" s="22">
        <v>0.2</v>
      </c>
      <c r="M357" s="22">
        <v>1.6</v>
      </c>
      <c r="N357" s="22">
        <v>0.125</v>
      </c>
      <c r="O357" s="22">
        <v>0</v>
      </c>
      <c r="P357" s="22">
        <v>0.2</v>
      </c>
      <c r="Q357" s="22">
        <v>0</v>
      </c>
      <c r="R357" s="22">
        <v>0.16700000000000001</v>
      </c>
      <c r="S357" s="22">
        <v>0.4</v>
      </c>
      <c r="T357" s="22">
        <v>0.4</v>
      </c>
      <c r="U357" s="22">
        <v>1</v>
      </c>
      <c r="V357" s="22">
        <v>0.2</v>
      </c>
      <c r="W357" s="22">
        <v>1</v>
      </c>
      <c r="X357" s="22">
        <v>1.2</v>
      </c>
      <c r="Y357" s="22">
        <v>0.8</v>
      </c>
      <c r="Z357" s="22">
        <v>0</v>
      </c>
      <c r="AA357" s="22">
        <v>0</v>
      </c>
      <c r="AB357" s="22">
        <v>0.2</v>
      </c>
      <c r="AC357" s="22">
        <v>0.8</v>
      </c>
      <c r="AD357" s="22">
        <v>1</v>
      </c>
    </row>
    <row r="358" spans="1:30" ht="15.75" customHeight="1" x14ac:dyDescent="0.2">
      <c r="A358" s="21">
        <v>357</v>
      </c>
      <c r="B358" s="22" t="s">
        <v>477</v>
      </c>
      <c r="C358" s="22" t="s">
        <v>29</v>
      </c>
      <c r="D358" s="22">
        <v>29</v>
      </c>
      <c r="E358" s="22" t="s">
        <v>99</v>
      </c>
      <c r="F358" s="22">
        <v>50</v>
      </c>
      <c r="G358" s="22">
        <v>50</v>
      </c>
      <c r="H358" s="22">
        <v>27.4</v>
      </c>
      <c r="I358" s="22">
        <v>4.5999999999999996</v>
      </c>
      <c r="J358" s="22">
        <v>9</v>
      </c>
      <c r="K358" s="22">
        <v>0.51700000000000002</v>
      </c>
      <c r="L358" s="22">
        <v>0.4</v>
      </c>
      <c r="M358" s="22">
        <v>1.7</v>
      </c>
      <c r="N358" s="22">
        <v>0.25</v>
      </c>
      <c r="O358" s="22">
        <v>4.2</v>
      </c>
      <c r="P358" s="22">
        <v>7.3</v>
      </c>
      <c r="Q358" s="22">
        <v>0.57799999999999996</v>
      </c>
      <c r="R358" s="22">
        <v>0.54</v>
      </c>
      <c r="S358" s="22">
        <v>2.2000000000000002</v>
      </c>
      <c r="T358" s="22">
        <v>3.2</v>
      </c>
      <c r="U358" s="22">
        <v>0.68899999999999995</v>
      </c>
      <c r="V358" s="22">
        <v>2.6</v>
      </c>
      <c r="W358" s="22">
        <v>7.6</v>
      </c>
      <c r="X358" s="22">
        <v>10.199999999999999</v>
      </c>
      <c r="Y358" s="22">
        <v>3.7</v>
      </c>
      <c r="Z358" s="22">
        <v>1</v>
      </c>
      <c r="AA358" s="22">
        <v>1</v>
      </c>
      <c r="AB358" s="22">
        <v>2.1</v>
      </c>
      <c r="AC358" s="22">
        <v>3.4</v>
      </c>
      <c r="AD358" s="22">
        <v>11.9</v>
      </c>
    </row>
    <row r="359" spans="1:30" ht="15.75" customHeight="1" x14ac:dyDescent="0.2">
      <c r="A359" s="21">
        <v>358</v>
      </c>
      <c r="B359" s="22" t="s">
        <v>478</v>
      </c>
      <c r="C359" s="22" t="s">
        <v>112</v>
      </c>
      <c r="D359" s="22">
        <v>25</v>
      </c>
      <c r="E359" s="22" t="s">
        <v>88</v>
      </c>
      <c r="F359" s="22">
        <v>26</v>
      </c>
      <c r="G359" s="22">
        <v>0</v>
      </c>
      <c r="H359" s="22">
        <v>11.3</v>
      </c>
      <c r="I359" s="22">
        <v>2.2000000000000002</v>
      </c>
      <c r="J359" s="22">
        <v>4.8</v>
      </c>
      <c r="K359" s="22">
        <v>0.45200000000000001</v>
      </c>
      <c r="L359" s="22">
        <v>0.8</v>
      </c>
      <c r="M359" s="22">
        <v>2.2000000000000002</v>
      </c>
      <c r="N359" s="22">
        <v>0.35099999999999998</v>
      </c>
      <c r="O359" s="22">
        <v>1.4</v>
      </c>
      <c r="P359" s="22">
        <v>2.6</v>
      </c>
      <c r="Q359" s="22">
        <v>0.53700000000000003</v>
      </c>
      <c r="R359" s="22">
        <v>0.53200000000000003</v>
      </c>
      <c r="S359" s="22">
        <v>0.8</v>
      </c>
      <c r="T359" s="22">
        <v>0.9</v>
      </c>
      <c r="U359" s="22">
        <v>0.875</v>
      </c>
      <c r="V359" s="22">
        <v>0.5</v>
      </c>
      <c r="W359" s="22">
        <v>1.4</v>
      </c>
      <c r="X359" s="22">
        <v>1.9</v>
      </c>
      <c r="Y359" s="22">
        <v>1.2</v>
      </c>
      <c r="Z359" s="22">
        <v>0.4</v>
      </c>
      <c r="AA359" s="22">
        <v>0.1</v>
      </c>
      <c r="AB359" s="22">
        <v>0.7</v>
      </c>
      <c r="AC359" s="22">
        <v>1.2</v>
      </c>
      <c r="AD359" s="22">
        <v>5.9</v>
      </c>
    </row>
    <row r="360" spans="1:30" ht="15.75" customHeight="1" x14ac:dyDescent="0.2">
      <c r="A360" s="21">
        <v>359</v>
      </c>
      <c r="B360" s="22" t="s">
        <v>479</v>
      </c>
      <c r="C360" s="22" t="s">
        <v>112</v>
      </c>
      <c r="D360" s="22">
        <v>30</v>
      </c>
      <c r="E360" s="22" t="s">
        <v>88</v>
      </c>
      <c r="F360" s="22">
        <v>50</v>
      </c>
      <c r="G360" s="22">
        <v>6</v>
      </c>
      <c r="H360" s="22">
        <v>24.3</v>
      </c>
      <c r="I360" s="22">
        <v>2.5</v>
      </c>
      <c r="J360" s="22">
        <v>6.6</v>
      </c>
      <c r="K360" s="22">
        <v>0.38700000000000001</v>
      </c>
      <c r="L360" s="22">
        <v>2</v>
      </c>
      <c r="M360" s="22">
        <v>5.3</v>
      </c>
      <c r="N360" s="22">
        <v>0.36699999999999999</v>
      </c>
      <c r="O360" s="22">
        <v>0.6</v>
      </c>
      <c r="P360" s="22">
        <v>1.2</v>
      </c>
      <c r="Q360" s="22">
        <v>0.47499999999999998</v>
      </c>
      <c r="R360" s="22">
        <v>0.53700000000000003</v>
      </c>
      <c r="S360" s="22">
        <v>0.3</v>
      </c>
      <c r="T360" s="22">
        <v>0.4</v>
      </c>
      <c r="U360" s="22">
        <v>0.68200000000000005</v>
      </c>
      <c r="V360" s="22">
        <v>0.8</v>
      </c>
      <c r="W360" s="22">
        <v>3.7</v>
      </c>
      <c r="X360" s="22">
        <v>4.5</v>
      </c>
      <c r="Y360" s="22">
        <v>2.8</v>
      </c>
      <c r="Z360" s="22">
        <v>0.7</v>
      </c>
      <c r="AA360" s="22">
        <v>0.6</v>
      </c>
      <c r="AB360" s="22">
        <v>1</v>
      </c>
      <c r="AC360" s="22">
        <v>2.4</v>
      </c>
      <c r="AD360" s="22">
        <v>7.3</v>
      </c>
    </row>
    <row r="361" spans="1:30" ht="15.75" customHeight="1" x14ac:dyDescent="0.2">
      <c r="A361" s="21">
        <v>360</v>
      </c>
      <c r="B361" s="22" t="s">
        <v>480</v>
      </c>
      <c r="C361" s="22" t="s">
        <v>112</v>
      </c>
      <c r="D361" s="22">
        <v>25</v>
      </c>
      <c r="E361" s="22" t="s">
        <v>110</v>
      </c>
      <c r="F361" s="22">
        <v>31</v>
      </c>
      <c r="G361" s="22">
        <v>8</v>
      </c>
      <c r="H361" s="22">
        <v>12.1</v>
      </c>
      <c r="I361" s="22">
        <v>1.2</v>
      </c>
      <c r="J361" s="22">
        <v>3.2</v>
      </c>
      <c r="K361" s="22">
        <v>0.378</v>
      </c>
      <c r="L361" s="22">
        <v>0.7</v>
      </c>
      <c r="M361" s="22">
        <v>2.2999999999999998</v>
      </c>
      <c r="N361" s="22">
        <v>0.31</v>
      </c>
      <c r="O361" s="22">
        <v>0.5</v>
      </c>
      <c r="P361" s="22">
        <v>0.9</v>
      </c>
      <c r="Q361" s="22">
        <v>0.55600000000000005</v>
      </c>
      <c r="R361" s="22">
        <v>0.49</v>
      </c>
      <c r="S361" s="22">
        <v>0.1</v>
      </c>
      <c r="T361" s="22">
        <v>0.2</v>
      </c>
      <c r="U361" s="22">
        <v>0.4</v>
      </c>
      <c r="V361" s="22">
        <v>0.6</v>
      </c>
      <c r="W361" s="22">
        <v>1.7</v>
      </c>
      <c r="X361" s="22">
        <v>2.2999999999999998</v>
      </c>
      <c r="Y361" s="22">
        <v>0.5</v>
      </c>
      <c r="Z361" s="22">
        <v>0.2</v>
      </c>
      <c r="AA361" s="22">
        <v>0.2</v>
      </c>
      <c r="AB361" s="22">
        <v>0.4</v>
      </c>
      <c r="AC361" s="22">
        <v>0.6</v>
      </c>
      <c r="AD361" s="22">
        <v>3.2</v>
      </c>
    </row>
    <row r="362" spans="1:30" ht="15.75" customHeight="1" x14ac:dyDescent="0.2">
      <c r="A362" s="21">
        <v>361</v>
      </c>
      <c r="B362" s="22" t="s">
        <v>481</v>
      </c>
      <c r="C362" s="22" t="s">
        <v>92</v>
      </c>
      <c r="D362" s="22">
        <v>25</v>
      </c>
      <c r="E362" s="22" t="s">
        <v>99</v>
      </c>
      <c r="F362" s="22">
        <v>47</v>
      </c>
      <c r="G362" s="22">
        <v>11</v>
      </c>
      <c r="H362" s="22">
        <v>17.600000000000001</v>
      </c>
      <c r="I362" s="22">
        <v>1.6</v>
      </c>
      <c r="J362" s="22">
        <v>3.7</v>
      </c>
      <c r="K362" s="22">
        <v>0.42599999999999999</v>
      </c>
      <c r="L362" s="22">
        <v>0.5</v>
      </c>
      <c r="M362" s="22">
        <v>1.7</v>
      </c>
      <c r="N362" s="22">
        <v>0.28799999999999998</v>
      </c>
      <c r="O362" s="22">
        <v>1.1000000000000001</v>
      </c>
      <c r="P362" s="22">
        <v>2</v>
      </c>
      <c r="Q362" s="22">
        <v>0.54200000000000004</v>
      </c>
      <c r="R362" s="22">
        <v>0.49099999999999999</v>
      </c>
      <c r="S362" s="22">
        <v>1.4</v>
      </c>
      <c r="T362" s="22">
        <v>1.9</v>
      </c>
      <c r="U362" s="22">
        <v>0.71899999999999997</v>
      </c>
      <c r="V362" s="22">
        <v>1.3</v>
      </c>
      <c r="W362" s="22">
        <v>1.5</v>
      </c>
      <c r="X362" s="22">
        <v>2.8</v>
      </c>
      <c r="Y362" s="22">
        <v>1.1000000000000001</v>
      </c>
      <c r="Z362" s="22">
        <v>0.9</v>
      </c>
      <c r="AA362" s="22">
        <v>0.4</v>
      </c>
      <c r="AB362" s="22">
        <v>0.5</v>
      </c>
      <c r="AC362" s="22">
        <v>1.3</v>
      </c>
      <c r="AD362" s="22">
        <v>5</v>
      </c>
    </row>
    <row r="363" spans="1:30" ht="15.75" customHeight="1" x14ac:dyDescent="0.2">
      <c r="A363" s="21">
        <v>362</v>
      </c>
      <c r="B363" s="22" t="s">
        <v>482</v>
      </c>
      <c r="C363" s="22" t="s">
        <v>29</v>
      </c>
      <c r="D363" s="22">
        <v>23</v>
      </c>
      <c r="E363" s="22" t="s">
        <v>150</v>
      </c>
      <c r="F363" s="22">
        <v>52</v>
      </c>
      <c r="G363" s="22">
        <v>7</v>
      </c>
      <c r="H363" s="22">
        <v>25.7</v>
      </c>
      <c r="I363" s="22">
        <v>4</v>
      </c>
      <c r="J363" s="22">
        <v>6.6</v>
      </c>
      <c r="K363" s="22">
        <v>0.60899999999999999</v>
      </c>
      <c r="L363" s="22">
        <v>0.4</v>
      </c>
      <c r="M363" s="22">
        <v>1.2</v>
      </c>
      <c r="N363" s="22">
        <v>0.34399999999999997</v>
      </c>
      <c r="O363" s="22">
        <v>3.6</v>
      </c>
      <c r="P363" s="22">
        <v>5.4</v>
      </c>
      <c r="Q363" s="22">
        <v>0.67</v>
      </c>
      <c r="R363" s="22">
        <v>0.64100000000000001</v>
      </c>
      <c r="S363" s="22">
        <v>1.8</v>
      </c>
      <c r="T363" s="22">
        <v>2.2000000000000002</v>
      </c>
      <c r="U363" s="22">
        <v>0.80500000000000005</v>
      </c>
      <c r="V363" s="22">
        <v>2.7</v>
      </c>
      <c r="W363" s="22">
        <v>4.2</v>
      </c>
      <c r="X363" s="22">
        <v>6.9</v>
      </c>
      <c r="Y363" s="22">
        <v>1.3</v>
      </c>
      <c r="Z363" s="22">
        <v>0.4</v>
      </c>
      <c r="AA363" s="22">
        <v>1.1000000000000001</v>
      </c>
      <c r="AB363" s="22">
        <v>0.9</v>
      </c>
      <c r="AC363" s="22">
        <v>3</v>
      </c>
      <c r="AD363" s="22">
        <v>10.199999999999999</v>
      </c>
    </row>
    <row r="364" spans="1:30" ht="15.75" customHeight="1" x14ac:dyDescent="0.2">
      <c r="A364" s="21">
        <v>363</v>
      </c>
      <c r="B364" s="22" t="s">
        <v>483</v>
      </c>
      <c r="C364" s="22" t="s">
        <v>112</v>
      </c>
      <c r="D364" s="22">
        <v>23</v>
      </c>
      <c r="E364" s="22" t="s">
        <v>101</v>
      </c>
      <c r="F364" s="22">
        <v>42</v>
      </c>
      <c r="G364" s="22">
        <v>24</v>
      </c>
      <c r="H364" s="22">
        <v>26.3</v>
      </c>
      <c r="I364" s="22">
        <v>3.2</v>
      </c>
      <c r="J364" s="22">
        <v>6.5</v>
      </c>
      <c r="K364" s="22">
        <v>0.49399999999999999</v>
      </c>
      <c r="L364" s="22">
        <v>1</v>
      </c>
      <c r="M364" s="22">
        <v>2.5</v>
      </c>
      <c r="N364" s="22">
        <v>0.38100000000000001</v>
      </c>
      <c r="O364" s="22">
        <v>2.2000000000000002</v>
      </c>
      <c r="P364" s="22">
        <v>4</v>
      </c>
      <c r="Q364" s="22">
        <v>0.56599999999999995</v>
      </c>
      <c r="R364" s="22">
        <v>0.56799999999999995</v>
      </c>
      <c r="S364" s="22">
        <v>1.5</v>
      </c>
      <c r="T364" s="22">
        <v>2.2000000000000002</v>
      </c>
      <c r="U364" s="22">
        <v>0.67700000000000005</v>
      </c>
      <c r="V364" s="22">
        <v>1.2</v>
      </c>
      <c r="W364" s="22">
        <v>2</v>
      </c>
      <c r="X364" s="22">
        <v>3.1</v>
      </c>
      <c r="Y364" s="22">
        <v>1.9</v>
      </c>
      <c r="Z364" s="22">
        <v>0.9</v>
      </c>
      <c r="AA364" s="22">
        <v>0.5</v>
      </c>
      <c r="AB364" s="22">
        <v>0.8</v>
      </c>
      <c r="AC364" s="22">
        <v>2</v>
      </c>
      <c r="AD364" s="22">
        <v>8.8000000000000007</v>
      </c>
    </row>
    <row r="365" spans="1:30" ht="15.75" customHeight="1" x14ac:dyDescent="0.2">
      <c r="A365" s="21">
        <v>364</v>
      </c>
      <c r="B365" s="22" t="s">
        <v>484</v>
      </c>
      <c r="C365" s="22" t="s">
        <v>29</v>
      </c>
      <c r="D365" s="22">
        <v>32</v>
      </c>
      <c r="E365" s="22" t="s">
        <v>88</v>
      </c>
      <c r="F365" s="22">
        <v>51</v>
      </c>
      <c r="G365" s="22">
        <v>8</v>
      </c>
      <c r="H365" s="22">
        <v>20.399999999999999</v>
      </c>
      <c r="I365" s="22">
        <v>2.9</v>
      </c>
      <c r="J365" s="22">
        <v>5.3</v>
      </c>
      <c r="K365" s="22">
        <v>0.55600000000000005</v>
      </c>
      <c r="L365" s="22">
        <v>0.7</v>
      </c>
      <c r="M365" s="22">
        <v>1.7</v>
      </c>
      <c r="N365" s="22">
        <v>0.43</v>
      </c>
      <c r="O365" s="22">
        <v>2.2000000000000002</v>
      </c>
      <c r="P365" s="22">
        <v>3.6</v>
      </c>
      <c r="Q365" s="22">
        <v>0.61499999999999999</v>
      </c>
      <c r="R365" s="22">
        <v>0.625</v>
      </c>
      <c r="S365" s="22">
        <v>1.6</v>
      </c>
      <c r="T365" s="22">
        <v>1.9</v>
      </c>
      <c r="U365" s="22">
        <v>0.84499999999999997</v>
      </c>
      <c r="V365" s="22">
        <v>1.3</v>
      </c>
      <c r="W365" s="22">
        <v>3.8</v>
      </c>
      <c r="X365" s="22">
        <v>5.0999999999999996</v>
      </c>
      <c r="Y365" s="22">
        <v>4.4000000000000004</v>
      </c>
      <c r="Z365" s="22">
        <v>0.8</v>
      </c>
      <c r="AA365" s="22">
        <v>0.3</v>
      </c>
      <c r="AB365" s="22">
        <v>1.6</v>
      </c>
      <c r="AC365" s="22">
        <v>2.6</v>
      </c>
      <c r="AD365" s="22">
        <v>8.1999999999999993</v>
      </c>
    </row>
    <row r="366" spans="1:30" ht="15.75" customHeight="1" x14ac:dyDescent="0.2">
      <c r="A366" s="21">
        <v>365</v>
      </c>
      <c r="B366" s="22" t="s">
        <v>485</v>
      </c>
      <c r="C366" s="22" t="s">
        <v>112</v>
      </c>
      <c r="D366" s="22">
        <v>26</v>
      </c>
      <c r="E366" s="22" t="s">
        <v>116</v>
      </c>
      <c r="F366" s="22">
        <v>23</v>
      </c>
      <c r="G366" s="22">
        <v>0</v>
      </c>
      <c r="H366" s="22">
        <v>7.3</v>
      </c>
      <c r="I366" s="22">
        <v>1.8</v>
      </c>
      <c r="J366" s="22">
        <v>3.5</v>
      </c>
      <c r="K366" s="22">
        <v>0.50600000000000001</v>
      </c>
      <c r="L366" s="22">
        <v>0.3</v>
      </c>
      <c r="M366" s="22">
        <v>1</v>
      </c>
      <c r="N366" s="22">
        <v>0.27300000000000002</v>
      </c>
      <c r="O366" s="22">
        <v>1.5</v>
      </c>
      <c r="P366" s="22">
        <v>2.6</v>
      </c>
      <c r="Q366" s="22">
        <v>0.59299999999999997</v>
      </c>
      <c r="R366" s="22">
        <v>0.54300000000000004</v>
      </c>
      <c r="S366" s="22">
        <v>1</v>
      </c>
      <c r="T366" s="22">
        <v>1.3</v>
      </c>
      <c r="U366" s="22">
        <v>0.75900000000000001</v>
      </c>
      <c r="V366" s="22">
        <v>1</v>
      </c>
      <c r="W366" s="22">
        <v>1.3</v>
      </c>
      <c r="X366" s="22">
        <v>2.2000000000000002</v>
      </c>
      <c r="Y366" s="22">
        <v>0.8</v>
      </c>
      <c r="Z366" s="22">
        <v>0.7</v>
      </c>
      <c r="AA366" s="22">
        <v>0</v>
      </c>
      <c r="AB366" s="22">
        <v>0.6</v>
      </c>
      <c r="AC366" s="22">
        <v>1.3</v>
      </c>
      <c r="AD366" s="22">
        <v>4.8</v>
      </c>
    </row>
    <row r="367" spans="1:30" ht="15.75" customHeight="1" x14ac:dyDescent="0.2">
      <c r="A367" s="21">
        <v>366</v>
      </c>
      <c r="B367" s="22" t="s">
        <v>486</v>
      </c>
      <c r="C367" s="22" t="s">
        <v>112</v>
      </c>
      <c r="D367" s="22">
        <v>28</v>
      </c>
      <c r="E367" s="22" t="s">
        <v>133</v>
      </c>
      <c r="F367" s="22">
        <v>53</v>
      </c>
      <c r="G367" s="22">
        <v>1</v>
      </c>
      <c r="H367" s="22">
        <v>18.100000000000001</v>
      </c>
      <c r="I367" s="22">
        <v>2.7</v>
      </c>
      <c r="J367" s="22">
        <v>5.7</v>
      </c>
      <c r="K367" s="22">
        <v>0.47499999999999998</v>
      </c>
      <c r="L367" s="22">
        <v>1.2</v>
      </c>
      <c r="M367" s="22">
        <v>3.2</v>
      </c>
      <c r="N367" s="22">
        <v>0.38</v>
      </c>
      <c r="O367" s="22">
        <v>1.5</v>
      </c>
      <c r="P367" s="22">
        <v>2.5</v>
      </c>
      <c r="Q367" s="22">
        <v>0.6</v>
      </c>
      <c r="R367" s="22">
        <v>0.58299999999999996</v>
      </c>
      <c r="S367" s="22">
        <v>0.6</v>
      </c>
      <c r="T367" s="22">
        <v>0.9</v>
      </c>
      <c r="U367" s="22">
        <v>0.68</v>
      </c>
      <c r="V367" s="22">
        <v>0.4</v>
      </c>
      <c r="W367" s="22">
        <v>2.2000000000000002</v>
      </c>
      <c r="X367" s="22">
        <v>2.6</v>
      </c>
      <c r="Y367" s="22">
        <v>1.7</v>
      </c>
      <c r="Z367" s="22">
        <v>0.5</v>
      </c>
      <c r="AA367" s="22">
        <v>0.2</v>
      </c>
      <c r="AB367" s="22">
        <v>0.6</v>
      </c>
      <c r="AC367" s="22">
        <v>1.5</v>
      </c>
      <c r="AD367" s="22">
        <v>7.3</v>
      </c>
    </row>
    <row r="368" spans="1:30" ht="15.75" customHeight="1" x14ac:dyDescent="0.2">
      <c r="A368" s="21">
        <v>367</v>
      </c>
      <c r="B368" s="22" t="s">
        <v>487</v>
      </c>
      <c r="C368" s="22" t="s">
        <v>112</v>
      </c>
      <c r="D368" s="22">
        <v>28</v>
      </c>
      <c r="E368" s="22" t="s">
        <v>127</v>
      </c>
      <c r="F368" s="22">
        <v>40</v>
      </c>
      <c r="G368" s="22">
        <v>29</v>
      </c>
      <c r="H368" s="22">
        <v>28.6</v>
      </c>
      <c r="I368" s="22">
        <v>5.2</v>
      </c>
      <c r="J368" s="22">
        <v>11.3</v>
      </c>
      <c r="K368" s="22">
        <v>0.45600000000000002</v>
      </c>
      <c r="L368" s="22">
        <v>1.5</v>
      </c>
      <c r="M368" s="22">
        <v>4.5999999999999996</v>
      </c>
      <c r="N368" s="22">
        <v>0.32100000000000001</v>
      </c>
      <c r="O368" s="22">
        <v>3.7</v>
      </c>
      <c r="P368" s="22">
        <v>6.7</v>
      </c>
      <c r="Q368" s="22">
        <v>0.54900000000000004</v>
      </c>
      <c r="R368" s="22">
        <v>0.52100000000000002</v>
      </c>
      <c r="S368" s="22">
        <v>2.2000000000000002</v>
      </c>
      <c r="T368" s="22">
        <v>2.9</v>
      </c>
      <c r="U368" s="22">
        <v>0.73499999999999999</v>
      </c>
      <c r="V368" s="22">
        <v>1.2</v>
      </c>
      <c r="W368" s="22">
        <v>3.3</v>
      </c>
      <c r="X368" s="22">
        <v>4.5</v>
      </c>
      <c r="Y368" s="22">
        <v>1.1000000000000001</v>
      </c>
      <c r="Z368" s="22">
        <v>1.1000000000000001</v>
      </c>
      <c r="AA368" s="22">
        <v>0.6</v>
      </c>
      <c r="AB368" s="22">
        <v>0.9</v>
      </c>
      <c r="AC368" s="22">
        <v>2.9</v>
      </c>
      <c r="AD368" s="22">
        <v>13.9</v>
      </c>
    </row>
    <row r="369" spans="1:30" ht="15.75" customHeight="1" x14ac:dyDescent="0.2">
      <c r="A369" s="21">
        <v>368</v>
      </c>
      <c r="B369" s="22" t="s">
        <v>488</v>
      </c>
      <c r="C369" s="22" t="s">
        <v>103</v>
      </c>
      <c r="D369" s="22">
        <v>38</v>
      </c>
      <c r="E369" s="22" t="s">
        <v>227</v>
      </c>
      <c r="F369" s="22">
        <v>32</v>
      </c>
      <c r="G369" s="22">
        <v>11</v>
      </c>
      <c r="H369" s="22">
        <v>27.6</v>
      </c>
      <c r="I369" s="22">
        <v>3.3</v>
      </c>
      <c r="J369" s="22">
        <v>7.7</v>
      </c>
      <c r="K369" s="22">
        <v>0.42399999999999999</v>
      </c>
      <c r="L369" s="22">
        <v>1.3</v>
      </c>
      <c r="M369" s="22">
        <v>3.7</v>
      </c>
      <c r="N369" s="22">
        <v>0.36099999999999999</v>
      </c>
      <c r="O369" s="22">
        <v>1.9</v>
      </c>
      <c r="P369" s="22">
        <v>3.9</v>
      </c>
      <c r="Q369" s="22">
        <v>0.48399999999999999</v>
      </c>
      <c r="R369" s="22">
        <v>0.51200000000000001</v>
      </c>
      <c r="S369" s="22">
        <v>1.1000000000000001</v>
      </c>
      <c r="T369" s="22">
        <v>1.3</v>
      </c>
      <c r="U369" s="22">
        <v>0.83299999999999996</v>
      </c>
      <c r="V369" s="22">
        <v>0.3</v>
      </c>
      <c r="W369" s="22">
        <v>3.5</v>
      </c>
      <c r="X369" s="22">
        <v>3.8</v>
      </c>
      <c r="Y369" s="22">
        <v>7.2</v>
      </c>
      <c r="Z369" s="22">
        <v>1.1000000000000001</v>
      </c>
      <c r="AA369" s="22">
        <v>0.1</v>
      </c>
      <c r="AB369" s="22">
        <v>1.2</v>
      </c>
      <c r="AC369" s="22">
        <v>1.8</v>
      </c>
      <c r="AD369" s="22">
        <v>8.9</v>
      </c>
    </row>
    <row r="370" spans="1:30" ht="15.75" customHeight="1" x14ac:dyDescent="0.2">
      <c r="A370" s="21">
        <v>369</v>
      </c>
      <c r="B370" s="22" t="s">
        <v>489</v>
      </c>
      <c r="C370" s="22" t="s">
        <v>103</v>
      </c>
      <c r="D370" s="22">
        <v>29</v>
      </c>
      <c r="E370" s="22" t="s">
        <v>88</v>
      </c>
      <c r="F370" s="22">
        <v>49</v>
      </c>
      <c r="G370" s="22">
        <v>3</v>
      </c>
      <c r="H370" s="22">
        <v>15.5</v>
      </c>
      <c r="I370" s="22">
        <v>2.2999999999999998</v>
      </c>
      <c r="J370" s="22">
        <v>5</v>
      </c>
      <c r="K370" s="22">
        <v>0.45100000000000001</v>
      </c>
      <c r="L370" s="22">
        <v>1.1000000000000001</v>
      </c>
      <c r="M370" s="22">
        <v>2.9</v>
      </c>
      <c r="N370" s="22">
        <v>0.39200000000000002</v>
      </c>
      <c r="O370" s="22">
        <v>1.1000000000000001</v>
      </c>
      <c r="P370" s="22">
        <v>2.1</v>
      </c>
      <c r="Q370" s="22">
        <v>0.53400000000000003</v>
      </c>
      <c r="R370" s="22">
        <v>0.56499999999999995</v>
      </c>
      <c r="S370" s="22">
        <v>0.8</v>
      </c>
      <c r="T370" s="22">
        <v>1</v>
      </c>
      <c r="U370" s="22">
        <v>0.83</v>
      </c>
      <c r="V370" s="22">
        <v>0.2</v>
      </c>
      <c r="W370" s="22">
        <v>1.2</v>
      </c>
      <c r="X370" s="22">
        <v>1.3</v>
      </c>
      <c r="Y370" s="22">
        <v>2.5</v>
      </c>
      <c r="Z370" s="22">
        <v>0.5</v>
      </c>
      <c r="AA370" s="22">
        <v>0.1</v>
      </c>
      <c r="AB370" s="22">
        <v>0.7</v>
      </c>
      <c r="AC370" s="22">
        <v>1.6</v>
      </c>
      <c r="AD370" s="22">
        <v>6.5</v>
      </c>
    </row>
    <row r="371" spans="1:30" ht="15.75" customHeight="1" x14ac:dyDescent="0.2">
      <c r="A371" s="21">
        <v>370</v>
      </c>
      <c r="B371" s="22" t="s">
        <v>490</v>
      </c>
      <c r="C371" s="22" t="s">
        <v>92</v>
      </c>
      <c r="D371" s="22">
        <v>31</v>
      </c>
      <c r="E371" s="22" t="s">
        <v>227</v>
      </c>
      <c r="F371" s="22">
        <v>17</v>
      </c>
      <c r="G371" s="22">
        <v>0</v>
      </c>
      <c r="H371" s="22">
        <v>16.2</v>
      </c>
      <c r="I371" s="22">
        <v>2.4</v>
      </c>
      <c r="J371" s="22">
        <v>4.9000000000000004</v>
      </c>
      <c r="K371" s="22">
        <v>0.48799999999999999</v>
      </c>
      <c r="L371" s="22">
        <v>0.6</v>
      </c>
      <c r="M371" s="22">
        <v>1.9</v>
      </c>
      <c r="N371" s="22">
        <v>0.30299999999999999</v>
      </c>
      <c r="O371" s="22">
        <v>1.8</v>
      </c>
      <c r="P371" s="22">
        <v>3</v>
      </c>
      <c r="Q371" s="22">
        <v>0.60799999999999998</v>
      </c>
      <c r="R371" s="22">
        <v>0.54800000000000004</v>
      </c>
      <c r="S371" s="22">
        <v>0.4</v>
      </c>
      <c r="T371" s="22">
        <v>0.5</v>
      </c>
      <c r="U371" s="22">
        <v>0.66700000000000004</v>
      </c>
      <c r="V371" s="22">
        <v>1.1000000000000001</v>
      </c>
      <c r="W371" s="22">
        <v>2</v>
      </c>
      <c r="X371" s="22">
        <v>3.1</v>
      </c>
      <c r="Y371" s="22">
        <v>0.9</v>
      </c>
      <c r="Z371" s="22">
        <v>1.1000000000000001</v>
      </c>
      <c r="AA371" s="22">
        <v>0.4</v>
      </c>
      <c r="AB371" s="22">
        <v>0.6</v>
      </c>
      <c r="AC371" s="22">
        <v>1.8</v>
      </c>
      <c r="AD371" s="22">
        <v>5.8</v>
      </c>
    </row>
    <row r="372" spans="1:30" ht="15.75" customHeight="1" x14ac:dyDescent="0.2">
      <c r="A372" s="21">
        <v>371</v>
      </c>
      <c r="B372" s="22" t="s">
        <v>491</v>
      </c>
      <c r="C372" s="22" t="s">
        <v>84</v>
      </c>
      <c r="D372" s="22">
        <v>24</v>
      </c>
      <c r="E372" s="22" t="s">
        <v>131</v>
      </c>
      <c r="F372" s="22">
        <v>1</v>
      </c>
      <c r="G372" s="22">
        <v>0</v>
      </c>
      <c r="H372" s="22">
        <v>3</v>
      </c>
      <c r="I372" s="22">
        <v>1</v>
      </c>
      <c r="J372" s="22">
        <v>1</v>
      </c>
      <c r="K372" s="22">
        <v>1</v>
      </c>
      <c r="L372" s="22">
        <v>1</v>
      </c>
      <c r="M372" s="22">
        <v>1</v>
      </c>
      <c r="N372" s="22">
        <v>1</v>
      </c>
      <c r="O372" s="22">
        <v>0</v>
      </c>
      <c r="P372" s="22">
        <v>0</v>
      </c>
      <c r="Q372" s="20"/>
      <c r="R372" s="22">
        <v>1.5</v>
      </c>
      <c r="S372" s="22">
        <v>0</v>
      </c>
      <c r="T372" s="22">
        <v>0</v>
      </c>
      <c r="U372" s="20"/>
      <c r="V372" s="22">
        <v>0</v>
      </c>
      <c r="W372" s="22">
        <v>0</v>
      </c>
      <c r="X372" s="22">
        <v>0</v>
      </c>
      <c r="Y372" s="22">
        <v>1</v>
      </c>
      <c r="Z372" s="22">
        <v>0</v>
      </c>
      <c r="AA372" s="22">
        <v>0</v>
      </c>
      <c r="AB372" s="22">
        <v>0</v>
      </c>
      <c r="AC372" s="22">
        <v>1</v>
      </c>
      <c r="AD372" s="22">
        <v>3</v>
      </c>
    </row>
    <row r="373" spans="1:30" ht="15.75" customHeight="1" x14ac:dyDescent="0.2">
      <c r="A373" s="21">
        <v>372</v>
      </c>
      <c r="B373" s="22" t="s">
        <v>492</v>
      </c>
      <c r="C373" s="22" t="s">
        <v>29</v>
      </c>
      <c r="D373" s="22">
        <v>23</v>
      </c>
      <c r="E373" s="22" t="s">
        <v>88</v>
      </c>
      <c r="F373" s="22">
        <v>3</v>
      </c>
      <c r="G373" s="22">
        <v>0</v>
      </c>
      <c r="H373" s="22">
        <v>3.3</v>
      </c>
      <c r="I373" s="22">
        <v>0.3</v>
      </c>
      <c r="J373" s="22">
        <v>0.7</v>
      </c>
      <c r="K373" s="22">
        <v>0.5</v>
      </c>
      <c r="L373" s="22">
        <v>0</v>
      </c>
      <c r="M373" s="22">
        <v>0</v>
      </c>
      <c r="N373" s="20"/>
      <c r="O373" s="22">
        <v>0.3</v>
      </c>
      <c r="P373" s="22">
        <v>0.7</v>
      </c>
      <c r="Q373" s="22">
        <v>0.5</v>
      </c>
      <c r="R373" s="22">
        <v>0.5</v>
      </c>
      <c r="S373" s="22">
        <v>0.3</v>
      </c>
      <c r="T373" s="22">
        <v>0.7</v>
      </c>
      <c r="U373" s="22">
        <v>0.5</v>
      </c>
      <c r="V373" s="22">
        <v>0</v>
      </c>
      <c r="W373" s="22">
        <v>0.3</v>
      </c>
      <c r="X373" s="22">
        <v>0.3</v>
      </c>
      <c r="Y373" s="22">
        <v>0</v>
      </c>
      <c r="Z373" s="22">
        <v>0</v>
      </c>
      <c r="AA373" s="22">
        <v>0</v>
      </c>
      <c r="AB373" s="22">
        <v>0</v>
      </c>
      <c r="AC373" s="22">
        <v>0.3</v>
      </c>
      <c r="AD373" s="22">
        <v>1</v>
      </c>
    </row>
    <row r="374" spans="1:30" ht="15.75" customHeight="1" x14ac:dyDescent="0.2">
      <c r="A374" s="21">
        <v>373</v>
      </c>
      <c r="B374" s="22" t="s">
        <v>493</v>
      </c>
      <c r="C374" s="22" t="s">
        <v>112</v>
      </c>
      <c r="D374" s="22">
        <v>20</v>
      </c>
      <c r="E374" s="22" t="s">
        <v>153</v>
      </c>
      <c r="F374" s="22">
        <v>29</v>
      </c>
      <c r="G374" s="22">
        <v>0</v>
      </c>
      <c r="H374" s="22">
        <v>6.6</v>
      </c>
      <c r="I374" s="22">
        <v>0.6</v>
      </c>
      <c r="J374" s="22">
        <v>1.5</v>
      </c>
      <c r="K374" s="22">
        <v>0.40899999999999997</v>
      </c>
      <c r="L374" s="22">
        <v>0.2</v>
      </c>
      <c r="M374" s="22">
        <v>0.8</v>
      </c>
      <c r="N374" s="22">
        <v>0.217</v>
      </c>
      <c r="O374" s="22">
        <v>0.4</v>
      </c>
      <c r="P374" s="22">
        <v>0.7</v>
      </c>
      <c r="Q374" s="22">
        <v>0.61899999999999999</v>
      </c>
      <c r="R374" s="22">
        <v>0.46600000000000003</v>
      </c>
      <c r="S374" s="22">
        <v>0.2</v>
      </c>
      <c r="T374" s="22">
        <v>0.4</v>
      </c>
      <c r="U374" s="22">
        <v>0.54500000000000004</v>
      </c>
      <c r="V374" s="22">
        <v>0.2</v>
      </c>
      <c r="W374" s="22">
        <v>0.4</v>
      </c>
      <c r="X374" s="22">
        <v>0.7</v>
      </c>
      <c r="Y374" s="22">
        <v>0.3</v>
      </c>
      <c r="Z374" s="22">
        <v>0</v>
      </c>
      <c r="AA374" s="22">
        <v>0.2</v>
      </c>
      <c r="AB374" s="22">
        <v>0.2</v>
      </c>
      <c r="AC374" s="22">
        <v>1</v>
      </c>
      <c r="AD374" s="22">
        <v>1.6</v>
      </c>
    </row>
    <row r="375" spans="1:30" ht="15.75" customHeight="1" x14ac:dyDescent="0.2">
      <c r="A375" s="21">
        <v>374</v>
      </c>
      <c r="B375" s="22" t="s">
        <v>494</v>
      </c>
      <c r="C375" s="22" t="s">
        <v>92</v>
      </c>
      <c r="D375" s="22">
        <v>24</v>
      </c>
      <c r="E375" s="22" t="s">
        <v>170</v>
      </c>
      <c r="F375" s="22">
        <v>16</v>
      </c>
      <c r="G375" s="22">
        <v>0</v>
      </c>
      <c r="H375" s="22">
        <v>6.1</v>
      </c>
      <c r="I375" s="22">
        <v>0.8</v>
      </c>
      <c r="J375" s="22">
        <v>1.8</v>
      </c>
      <c r="K375" s="22">
        <v>0.42899999999999999</v>
      </c>
      <c r="L375" s="22">
        <v>0.4</v>
      </c>
      <c r="M375" s="22">
        <v>1.3</v>
      </c>
      <c r="N375" s="22">
        <v>0.35</v>
      </c>
      <c r="O375" s="22">
        <v>0.3</v>
      </c>
      <c r="P375" s="22">
        <v>0.5</v>
      </c>
      <c r="Q375" s="22">
        <v>0.625</v>
      </c>
      <c r="R375" s="22">
        <v>0.55400000000000005</v>
      </c>
      <c r="S375" s="22">
        <v>0.1</v>
      </c>
      <c r="T375" s="22">
        <v>0.1</v>
      </c>
      <c r="U375" s="22">
        <v>1</v>
      </c>
      <c r="V375" s="22">
        <v>0.1</v>
      </c>
      <c r="W375" s="22">
        <v>0.6</v>
      </c>
      <c r="X375" s="22">
        <v>0.7</v>
      </c>
      <c r="Y375" s="22">
        <v>0.8</v>
      </c>
      <c r="Z375" s="22">
        <v>0.2</v>
      </c>
      <c r="AA375" s="22">
        <v>0</v>
      </c>
      <c r="AB375" s="22">
        <v>0.4</v>
      </c>
      <c r="AC375" s="22">
        <v>0.5</v>
      </c>
      <c r="AD375" s="22">
        <v>2.1</v>
      </c>
    </row>
    <row r="376" spans="1:30" ht="15.75" customHeight="1" x14ac:dyDescent="0.2">
      <c r="A376" s="21">
        <v>375</v>
      </c>
      <c r="B376" s="22" t="s">
        <v>495</v>
      </c>
      <c r="C376" s="22" t="s">
        <v>103</v>
      </c>
      <c r="D376" s="22">
        <v>23</v>
      </c>
      <c r="E376" s="22" t="s">
        <v>95</v>
      </c>
      <c r="F376" s="22">
        <v>7</v>
      </c>
      <c r="G376" s="22">
        <v>3</v>
      </c>
      <c r="H376" s="22">
        <v>22.3</v>
      </c>
      <c r="I376" s="22">
        <v>3.7</v>
      </c>
      <c r="J376" s="22">
        <v>7.4</v>
      </c>
      <c r="K376" s="22">
        <v>0.5</v>
      </c>
      <c r="L376" s="22">
        <v>1.6</v>
      </c>
      <c r="M376" s="22">
        <v>2.6</v>
      </c>
      <c r="N376" s="22">
        <v>0.61099999999999999</v>
      </c>
      <c r="O376" s="22">
        <v>2.1</v>
      </c>
      <c r="P376" s="22">
        <v>4.9000000000000004</v>
      </c>
      <c r="Q376" s="22">
        <v>0.441</v>
      </c>
      <c r="R376" s="22">
        <v>0.60599999999999998</v>
      </c>
      <c r="S376" s="22">
        <v>2.1</v>
      </c>
      <c r="T376" s="22">
        <v>3</v>
      </c>
      <c r="U376" s="22">
        <v>0.71399999999999997</v>
      </c>
      <c r="V376" s="22">
        <v>0.9</v>
      </c>
      <c r="W376" s="22">
        <v>2.6</v>
      </c>
      <c r="X376" s="22">
        <v>3.4</v>
      </c>
      <c r="Y376" s="22">
        <v>4.3</v>
      </c>
      <c r="Z376" s="22">
        <v>1.1000000000000001</v>
      </c>
      <c r="AA376" s="22">
        <v>0.4</v>
      </c>
      <c r="AB376" s="22">
        <v>2.1</v>
      </c>
      <c r="AC376" s="22">
        <v>2.6</v>
      </c>
      <c r="AD376" s="22">
        <v>11.1</v>
      </c>
    </row>
    <row r="377" spans="1:30" ht="15.75" customHeight="1" x14ac:dyDescent="0.2">
      <c r="A377" s="21">
        <v>376</v>
      </c>
      <c r="B377" s="22" t="s">
        <v>496</v>
      </c>
      <c r="C377" s="22" t="s">
        <v>29</v>
      </c>
      <c r="D377" s="22">
        <v>33</v>
      </c>
      <c r="E377" s="22" t="s">
        <v>164</v>
      </c>
      <c r="F377" s="22">
        <v>21</v>
      </c>
      <c r="G377" s="22">
        <v>9</v>
      </c>
      <c r="H377" s="22">
        <v>18.100000000000001</v>
      </c>
      <c r="I377" s="22">
        <v>2.4</v>
      </c>
      <c r="J377" s="22">
        <v>3.7</v>
      </c>
      <c r="K377" s="22">
        <v>0.66200000000000003</v>
      </c>
      <c r="L377" s="22">
        <v>0</v>
      </c>
      <c r="M377" s="22">
        <v>0</v>
      </c>
      <c r="N377" s="20"/>
      <c r="O377" s="22">
        <v>2.4</v>
      </c>
      <c r="P377" s="22">
        <v>3.7</v>
      </c>
      <c r="Q377" s="22">
        <v>0.66200000000000003</v>
      </c>
      <c r="R377" s="22">
        <v>0.66200000000000003</v>
      </c>
      <c r="S377" s="22">
        <v>1.8</v>
      </c>
      <c r="T377" s="22">
        <v>2.7</v>
      </c>
      <c r="U377" s="22">
        <v>0.66700000000000004</v>
      </c>
      <c r="V377" s="22">
        <v>1.5</v>
      </c>
      <c r="W377" s="22">
        <v>4.4000000000000004</v>
      </c>
      <c r="X377" s="22">
        <v>6</v>
      </c>
      <c r="Y377" s="22">
        <v>1.1000000000000001</v>
      </c>
      <c r="Z377" s="22">
        <v>0.3</v>
      </c>
      <c r="AA377" s="22">
        <v>0.4</v>
      </c>
      <c r="AB377" s="22">
        <v>0.6</v>
      </c>
      <c r="AC377" s="22">
        <v>1.5</v>
      </c>
      <c r="AD377" s="22">
        <v>6.7</v>
      </c>
    </row>
    <row r="378" spans="1:30" ht="15.75" customHeight="1" x14ac:dyDescent="0.2">
      <c r="A378" s="21">
        <v>377</v>
      </c>
      <c r="B378" s="22" t="s">
        <v>497</v>
      </c>
      <c r="C378" s="22" t="s">
        <v>92</v>
      </c>
      <c r="D378" s="22">
        <v>20</v>
      </c>
      <c r="E378" s="22" t="s">
        <v>227</v>
      </c>
      <c r="F378" s="22">
        <v>44</v>
      </c>
      <c r="G378" s="22">
        <v>13</v>
      </c>
      <c r="H378" s="22">
        <v>26.2</v>
      </c>
      <c r="I378" s="22">
        <v>3.8</v>
      </c>
      <c r="J378" s="22">
        <v>8.3000000000000007</v>
      </c>
      <c r="K378" s="22">
        <v>0.45600000000000002</v>
      </c>
      <c r="L378" s="22">
        <v>1.1000000000000001</v>
      </c>
      <c r="M378" s="22">
        <v>3.2</v>
      </c>
      <c r="N378" s="22">
        <v>0.35499999999999998</v>
      </c>
      <c r="O378" s="22">
        <v>2.7</v>
      </c>
      <c r="P378" s="22">
        <v>5.0999999999999996</v>
      </c>
      <c r="Q378" s="22">
        <v>0.52</v>
      </c>
      <c r="R378" s="22">
        <v>0.52500000000000002</v>
      </c>
      <c r="S378" s="22">
        <v>0.8</v>
      </c>
      <c r="T378" s="22">
        <v>1.2</v>
      </c>
      <c r="U378" s="22">
        <v>0.64200000000000002</v>
      </c>
      <c r="V378" s="22">
        <v>1.5</v>
      </c>
      <c r="W378" s="22">
        <v>4.3</v>
      </c>
      <c r="X378" s="22">
        <v>5.8</v>
      </c>
      <c r="Y378" s="22">
        <v>3.7</v>
      </c>
      <c r="Z378" s="22">
        <v>0.9</v>
      </c>
      <c r="AA378" s="22">
        <v>0.2</v>
      </c>
      <c r="AB378" s="22">
        <v>1.2</v>
      </c>
      <c r="AC378" s="22">
        <v>2</v>
      </c>
      <c r="AD378" s="22">
        <v>9.5</v>
      </c>
    </row>
    <row r="379" spans="1:30" ht="15.75" customHeight="1" x14ac:dyDescent="0.2">
      <c r="A379" s="21">
        <v>378</v>
      </c>
      <c r="B379" s="22" t="s">
        <v>498</v>
      </c>
      <c r="C379" s="22" t="s">
        <v>29</v>
      </c>
      <c r="D379" s="22">
        <v>28</v>
      </c>
      <c r="E379" s="22" t="s">
        <v>88</v>
      </c>
      <c r="F379" s="22">
        <v>42</v>
      </c>
      <c r="G379" s="22">
        <v>42</v>
      </c>
      <c r="H379" s="22">
        <v>26.8</v>
      </c>
      <c r="I379" s="22">
        <v>4.8</v>
      </c>
      <c r="J379" s="22">
        <v>7</v>
      </c>
      <c r="K379" s="22">
        <v>0.68799999999999994</v>
      </c>
      <c r="L379" s="22">
        <v>0</v>
      </c>
      <c r="M379" s="22">
        <v>0</v>
      </c>
      <c r="N379" s="20"/>
      <c r="O379" s="22">
        <v>4.8</v>
      </c>
      <c r="P379" s="22">
        <v>7</v>
      </c>
      <c r="Q379" s="22">
        <v>0.68799999999999994</v>
      </c>
      <c r="R379" s="22">
        <v>0.68799999999999994</v>
      </c>
      <c r="S379" s="22">
        <v>1.2</v>
      </c>
      <c r="T379" s="22">
        <v>2.2000000000000002</v>
      </c>
      <c r="U379" s="22">
        <v>0.53800000000000003</v>
      </c>
      <c r="V379" s="22">
        <v>2.7</v>
      </c>
      <c r="W379" s="22">
        <v>5.8</v>
      </c>
      <c r="X379" s="22">
        <v>8.5</v>
      </c>
      <c r="Y379" s="22">
        <v>2.4</v>
      </c>
      <c r="Z379" s="22">
        <v>0.7</v>
      </c>
      <c r="AA379" s="22">
        <v>1.5</v>
      </c>
      <c r="AB379" s="22">
        <v>1.7</v>
      </c>
      <c r="AC379" s="22">
        <v>3</v>
      </c>
      <c r="AD379" s="22">
        <v>10.8</v>
      </c>
    </row>
    <row r="380" spans="1:30" ht="15.75" customHeight="1" x14ac:dyDescent="0.2">
      <c r="A380" s="21">
        <v>379</v>
      </c>
      <c r="B380" s="22" t="s">
        <v>499</v>
      </c>
      <c r="C380" s="22" t="s">
        <v>84</v>
      </c>
      <c r="D380" s="22">
        <v>22</v>
      </c>
      <c r="E380" s="22" t="s">
        <v>147</v>
      </c>
      <c r="F380" s="22">
        <v>10</v>
      </c>
      <c r="G380" s="22">
        <v>0</v>
      </c>
      <c r="H380" s="22">
        <v>6</v>
      </c>
      <c r="I380" s="22">
        <v>0.4</v>
      </c>
      <c r="J380" s="22">
        <v>1.6</v>
      </c>
      <c r="K380" s="22">
        <v>0.25</v>
      </c>
      <c r="L380" s="22">
        <v>0.2</v>
      </c>
      <c r="M380" s="22">
        <v>1.1000000000000001</v>
      </c>
      <c r="N380" s="22">
        <v>0.182</v>
      </c>
      <c r="O380" s="22">
        <v>0.2</v>
      </c>
      <c r="P380" s="22">
        <v>0.5</v>
      </c>
      <c r="Q380" s="22">
        <v>0.4</v>
      </c>
      <c r="R380" s="22">
        <v>0.313</v>
      </c>
      <c r="S380" s="22">
        <v>0.2</v>
      </c>
      <c r="T380" s="22">
        <v>0.4</v>
      </c>
      <c r="U380" s="22">
        <v>0.5</v>
      </c>
      <c r="V380" s="22">
        <v>0.2</v>
      </c>
      <c r="W380" s="22">
        <v>0.8</v>
      </c>
      <c r="X380" s="22">
        <v>1</v>
      </c>
      <c r="Y380" s="22">
        <v>0.5</v>
      </c>
      <c r="Z380" s="22">
        <v>0.1</v>
      </c>
      <c r="AA380" s="22">
        <v>0.1</v>
      </c>
      <c r="AB380" s="22">
        <v>0.3</v>
      </c>
      <c r="AC380" s="22">
        <v>0.5</v>
      </c>
      <c r="AD380" s="22">
        <v>1.2</v>
      </c>
    </row>
    <row r="381" spans="1:30" ht="15.75" customHeight="1" x14ac:dyDescent="0.2">
      <c r="A381" s="21">
        <v>380</v>
      </c>
      <c r="B381" s="22" t="s">
        <v>500</v>
      </c>
      <c r="C381" s="22" t="s">
        <v>92</v>
      </c>
      <c r="D381" s="22">
        <v>24</v>
      </c>
      <c r="E381" s="22" t="s">
        <v>116</v>
      </c>
      <c r="F381" s="22">
        <v>50</v>
      </c>
      <c r="G381" s="22">
        <v>50</v>
      </c>
      <c r="H381" s="22">
        <v>29.2</v>
      </c>
      <c r="I381" s="22">
        <v>5.7</v>
      </c>
      <c r="J381" s="22">
        <v>14.1</v>
      </c>
      <c r="K381" s="22">
        <v>0.40400000000000003</v>
      </c>
      <c r="L381" s="22">
        <v>1.9</v>
      </c>
      <c r="M381" s="22">
        <v>6.3</v>
      </c>
      <c r="N381" s="22">
        <v>0.3</v>
      </c>
      <c r="O381" s="22">
        <v>3.8</v>
      </c>
      <c r="P381" s="22">
        <v>7.7</v>
      </c>
      <c r="Q381" s="22">
        <v>0.49</v>
      </c>
      <c r="R381" s="22">
        <v>0.47199999999999998</v>
      </c>
      <c r="S381" s="22">
        <v>2.6</v>
      </c>
      <c r="T381" s="22">
        <v>3</v>
      </c>
      <c r="U381" s="22">
        <v>0.85899999999999999</v>
      </c>
      <c r="V381" s="22">
        <v>0.4</v>
      </c>
      <c r="W381" s="22">
        <v>2</v>
      </c>
      <c r="X381" s="22">
        <v>2.2999999999999998</v>
      </c>
      <c r="Y381" s="22">
        <v>3.7</v>
      </c>
      <c r="Z381" s="22">
        <v>1</v>
      </c>
      <c r="AA381" s="22">
        <v>0.3</v>
      </c>
      <c r="AB381" s="22">
        <v>2.1</v>
      </c>
      <c r="AC381" s="22">
        <v>3.2</v>
      </c>
      <c r="AD381" s="22">
        <v>15.8</v>
      </c>
    </row>
    <row r="382" spans="1:30" ht="15.75" customHeight="1" x14ac:dyDescent="0.2">
      <c r="A382" s="21">
        <v>381</v>
      </c>
      <c r="B382" s="22" t="s">
        <v>501</v>
      </c>
      <c r="C382" s="22" t="s">
        <v>103</v>
      </c>
      <c r="D382" s="22">
        <v>23</v>
      </c>
      <c r="E382" s="22" t="s">
        <v>101</v>
      </c>
      <c r="F382" s="22">
        <v>32</v>
      </c>
      <c r="G382" s="22">
        <v>5</v>
      </c>
      <c r="H382" s="22">
        <v>14.7</v>
      </c>
      <c r="I382" s="22">
        <v>2.6</v>
      </c>
      <c r="J382" s="22">
        <v>5.2</v>
      </c>
      <c r="K382" s="22">
        <v>0.50900000000000001</v>
      </c>
      <c r="L382" s="22">
        <v>0.2</v>
      </c>
      <c r="M382" s="22">
        <v>0.7</v>
      </c>
      <c r="N382" s="22">
        <v>0.33300000000000002</v>
      </c>
      <c r="O382" s="22">
        <v>2.4</v>
      </c>
      <c r="P382" s="22">
        <v>4.5</v>
      </c>
      <c r="Q382" s="22">
        <v>0.53500000000000003</v>
      </c>
      <c r="R382" s="22">
        <v>0.53</v>
      </c>
      <c r="S382" s="22">
        <v>1</v>
      </c>
      <c r="T382" s="22">
        <v>1.4</v>
      </c>
      <c r="U382" s="22">
        <v>0.69599999999999995</v>
      </c>
      <c r="V382" s="22">
        <v>0.5</v>
      </c>
      <c r="W382" s="22">
        <v>2</v>
      </c>
      <c r="X382" s="22">
        <v>2.5</v>
      </c>
      <c r="Y382" s="22">
        <v>2.8</v>
      </c>
      <c r="Z382" s="22">
        <v>0.5</v>
      </c>
      <c r="AA382" s="22">
        <v>0.4</v>
      </c>
      <c r="AB382" s="22">
        <v>1</v>
      </c>
      <c r="AC382" s="22">
        <v>0.9</v>
      </c>
      <c r="AD382" s="22">
        <v>6.5</v>
      </c>
    </row>
    <row r="383" spans="1:30" ht="15.75" customHeight="1" x14ac:dyDescent="0.2">
      <c r="A383" s="21">
        <v>382</v>
      </c>
      <c r="B383" s="22" t="s">
        <v>502</v>
      </c>
      <c r="C383" s="22" t="s">
        <v>84</v>
      </c>
      <c r="D383" s="22">
        <v>24</v>
      </c>
      <c r="E383" s="22" t="s">
        <v>88</v>
      </c>
      <c r="F383" s="22">
        <v>16</v>
      </c>
      <c r="G383" s="22">
        <v>5</v>
      </c>
      <c r="H383" s="22">
        <v>13.4</v>
      </c>
      <c r="I383" s="22">
        <v>1.6</v>
      </c>
      <c r="J383" s="22">
        <v>4.3</v>
      </c>
      <c r="K383" s="22">
        <v>0.36799999999999999</v>
      </c>
      <c r="L383" s="22">
        <v>0.8</v>
      </c>
      <c r="M383" s="22">
        <v>2.2999999999999998</v>
      </c>
      <c r="N383" s="22">
        <v>0.33300000000000002</v>
      </c>
      <c r="O383" s="22">
        <v>0.8</v>
      </c>
      <c r="P383" s="22">
        <v>2</v>
      </c>
      <c r="Q383" s="22">
        <v>0.40600000000000003</v>
      </c>
      <c r="R383" s="22">
        <v>0.45600000000000002</v>
      </c>
      <c r="S383" s="22">
        <v>0.7</v>
      </c>
      <c r="T383" s="22">
        <v>0.8</v>
      </c>
      <c r="U383" s="22">
        <v>0.91700000000000004</v>
      </c>
      <c r="V383" s="22">
        <v>1.1000000000000001</v>
      </c>
      <c r="W383" s="22">
        <v>2.2000000000000002</v>
      </c>
      <c r="X383" s="22">
        <v>3.3</v>
      </c>
      <c r="Y383" s="22">
        <v>1.8</v>
      </c>
      <c r="Z383" s="22">
        <v>0.8</v>
      </c>
      <c r="AA383" s="22">
        <v>0.7</v>
      </c>
      <c r="AB383" s="22">
        <v>0.6</v>
      </c>
      <c r="AC383" s="22">
        <v>1.6</v>
      </c>
      <c r="AD383" s="22">
        <v>4.5999999999999996</v>
      </c>
    </row>
    <row r="384" spans="1:30" ht="15.75" customHeight="1" x14ac:dyDescent="0.2">
      <c r="A384" s="21">
        <v>383</v>
      </c>
      <c r="B384" s="22" t="s">
        <v>503</v>
      </c>
      <c r="C384" s="22" t="s">
        <v>112</v>
      </c>
      <c r="D384" s="22">
        <v>25</v>
      </c>
      <c r="E384" s="22" t="s">
        <v>170</v>
      </c>
      <c r="F384" s="22">
        <v>52</v>
      </c>
      <c r="G384" s="22">
        <v>52</v>
      </c>
      <c r="H384" s="22">
        <v>31.5</v>
      </c>
      <c r="I384" s="22">
        <v>6.2</v>
      </c>
      <c r="J384" s="22">
        <v>13</v>
      </c>
      <c r="K384" s="22">
        <v>0.47299999999999998</v>
      </c>
      <c r="L384" s="22">
        <v>2.7</v>
      </c>
      <c r="M384" s="22">
        <v>6.8</v>
      </c>
      <c r="N384" s="22">
        <v>0.39600000000000002</v>
      </c>
      <c r="O384" s="22">
        <v>3.4</v>
      </c>
      <c r="P384" s="22">
        <v>6.2</v>
      </c>
      <c r="Q384" s="22">
        <v>0.55900000000000005</v>
      </c>
      <c r="R384" s="22">
        <v>0.57799999999999996</v>
      </c>
      <c r="S384" s="22">
        <v>1</v>
      </c>
      <c r="T384" s="22">
        <v>1.2</v>
      </c>
      <c r="U384" s="22">
        <v>0.78100000000000003</v>
      </c>
      <c r="V384" s="22">
        <v>1.3</v>
      </c>
      <c r="W384" s="22">
        <v>5.7</v>
      </c>
      <c r="X384" s="22">
        <v>7</v>
      </c>
      <c r="Y384" s="22">
        <v>1.4</v>
      </c>
      <c r="Z384" s="22">
        <v>0.4</v>
      </c>
      <c r="AA384" s="22">
        <v>0.8</v>
      </c>
      <c r="AB384" s="22">
        <v>1.1000000000000001</v>
      </c>
      <c r="AC384" s="22">
        <v>1.9</v>
      </c>
      <c r="AD384" s="22">
        <v>16</v>
      </c>
    </row>
    <row r="385" spans="1:30" ht="15.75" customHeight="1" x14ac:dyDescent="0.2">
      <c r="A385" s="21">
        <v>384</v>
      </c>
      <c r="B385" s="22" t="s">
        <v>504</v>
      </c>
      <c r="C385" s="22" t="s">
        <v>112</v>
      </c>
      <c r="D385" s="22">
        <v>30</v>
      </c>
      <c r="E385" s="22" t="s">
        <v>88</v>
      </c>
      <c r="F385" s="22">
        <v>15</v>
      </c>
      <c r="G385" s="22">
        <v>1</v>
      </c>
      <c r="H385" s="22">
        <v>11.6</v>
      </c>
      <c r="I385" s="22">
        <v>0.9</v>
      </c>
      <c r="J385" s="22">
        <v>2.2000000000000002</v>
      </c>
      <c r="K385" s="22">
        <v>0.42399999999999999</v>
      </c>
      <c r="L385" s="22">
        <v>0.5</v>
      </c>
      <c r="M385" s="22">
        <v>1.5</v>
      </c>
      <c r="N385" s="22">
        <v>0.34799999999999998</v>
      </c>
      <c r="O385" s="22">
        <v>0.4</v>
      </c>
      <c r="P385" s="22">
        <v>0.7</v>
      </c>
      <c r="Q385" s="22">
        <v>0.6</v>
      </c>
      <c r="R385" s="22">
        <v>0.54500000000000004</v>
      </c>
      <c r="S385" s="22">
        <v>0.2</v>
      </c>
      <c r="T385" s="22">
        <v>0.2</v>
      </c>
      <c r="U385" s="22">
        <v>1</v>
      </c>
      <c r="V385" s="22">
        <v>0.4</v>
      </c>
      <c r="W385" s="22">
        <v>1.5</v>
      </c>
      <c r="X385" s="22">
        <v>1.9</v>
      </c>
      <c r="Y385" s="22">
        <v>0.5</v>
      </c>
      <c r="Z385" s="22">
        <v>0.3</v>
      </c>
      <c r="AA385" s="22">
        <v>0.3</v>
      </c>
      <c r="AB385" s="22">
        <v>0.1</v>
      </c>
      <c r="AC385" s="22">
        <v>1.3</v>
      </c>
      <c r="AD385" s="22">
        <v>2.6</v>
      </c>
    </row>
    <row r="386" spans="1:30" ht="15.75" customHeight="1" x14ac:dyDescent="0.2">
      <c r="A386" s="21">
        <v>385</v>
      </c>
      <c r="B386" s="22" t="s">
        <v>505</v>
      </c>
      <c r="C386" s="22" t="s">
        <v>84</v>
      </c>
      <c r="D386" s="22">
        <v>28</v>
      </c>
      <c r="E386" s="22" t="s">
        <v>107</v>
      </c>
      <c r="F386" s="22">
        <v>53</v>
      </c>
      <c r="G386" s="22">
        <v>1</v>
      </c>
      <c r="H386" s="22">
        <v>23.9</v>
      </c>
      <c r="I386" s="22">
        <v>5</v>
      </c>
      <c r="J386" s="22">
        <v>10.199999999999999</v>
      </c>
      <c r="K386" s="22">
        <v>0.49399999999999999</v>
      </c>
      <c r="L386" s="22">
        <v>1.2</v>
      </c>
      <c r="M386" s="22">
        <v>3</v>
      </c>
      <c r="N386" s="22">
        <v>0.38100000000000001</v>
      </c>
      <c r="O386" s="22">
        <v>3.9</v>
      </c>
      <c r="P386" s="22">
        <v>7.2</v>
      </c>
      <c r="Q386" s="22">
        <v>0.54100000000000004</v>
      </c>
      <c r="R386" s="22">
        <v>0.55000000000000004</v>
      </c>
      <c r="S386" s="22">
        <v>1.3</v>
      </c>
      <c r="T386" s="22">
        <v>1.7</v>
      </c>
      <c r="U386" s="22">
        <v>0.78700000000000003</v>
      </c>
      <c r="V386" s="22">
        <v>1.6</v>
      </c>
      <c r="W386" s="22">
        <v>5.3</v>
      </c>
      <c r="X386" s="22">
        <v>6.9</v>
      </c>
      <c r="Y386" s="22">
        <v>1</v>
      </c>
      <c r="Z386" s="22">
        <v>0.8</v>
      </c>
      <c r="AA386" s="22">
        <v>0.4</v>
      </c>
      <c r="AB386" s="22">
        <v>0.9</v>
      </c>
      <c r="AC386" s="22">
        <v>2.5</v>
      </c>
      <c r="AD386" s="22">
        <v>12.5</v>
      </c>
    </row>
    <row r="387" spans="1:30" ht="15.75" customHeight="1" x14ac:dyDescent="0.2">
      <c r="A387" s="21">
        <v>386</v>
      </c>
      <c r="B387" s="22" t="s">
        <v>506</v>
      </c>
      <c r="C387" s="22" t="s">
        <v>29</v>
      </c>
      <c r="D387" s="22">
        <v>28</v>
      </c>
      <c r="E387" s="22" t="s">
        <v>131</v>
      </c>
      <c r="F387" s="22">
        <v>39</v>
      </c>
      <c r="G387" s="22">
        <v>39</v>
      </c>
      <c r="H387" s="22">
        <v>29.9</v>
      </c>
      <c r="I387" s="22">
        <v>6.8</v>
      </c>
      <c r="J387" s="22">
        <v>12.9</v>
      </c>
      <c r="K387" s="22">
        <v>0.52900000000000003</v>
      </c>
      <c r="L387" s="22">
        <v>1.8</v>
      </c>
      <c r="M387" s="22">
        <v>5.0999999999999996</v>
      </c>
      <c r="N387" s="22">
        <v>0.36</v>
      </c>
      <c r="O387" s="22">
        <v>5</v>
      </c>
      <c r="P387" s="22">
        <v>7.8</v>
      </c>
      <c r="Q387" s="22">
        <v>0.63700000000000001</v>
      </c>
      <c r="R387" s="22">
        <v>0.59899999999999998</v>
      </c>
      <c r="S387" s="22">
        <v>4.9000000000000004</v>
      </c>
      <c r="T387" s="22">
        <v>5.8</v>
      </c>
      <c r="U387" s="22">
        <v>0.84499999999999997</v>
      </c>
      <c r="V387" s="22">
        <v>1.6</v>
      </c>
      <c r="W387" s="22">
        <v>5.4</v>
      </c>
      <c r="X387" s="22">
        <v>7</v>
      </c>
      <c r="Y387" s="22">
        <v>1.9</v>
      </c>
      <c r="Z387" s="22">
        <v>0.6</v>
      </c>
      <c r="AA387" s="22">
        <v>1.9</v>
      </c>
      <c r="AB387" s="22">
        <v>1.7</v>
      </c>
      <c r="AC387" s="22">
        <v>2.9</v>
      </c>
      <c r="AD387" s="22">
        <v>20.399999999999999</v>
      </c>
    </row>
    <row r="388" spans="1:30" ht="15.75" customHeight="1" x14ac:dyDescent="0.2">
      <c r="A388" s="21">
        <v>387</v>
      </c>
      <c r="B388" s="22" t="s">
        <v>507</v>
      </c>
      <c r="C388" s="22" t="s">
        <v>84</v>
      </c>
      <c r="D388" s="22">
        <v>25</v>
      </c>
      <c r="E388" s="22" t="s">
        <v>93</v>
      </c>
      <c r="F388" s="22">
        <v>2</v>
      </c>
      <c r="G388" s="22">
        <v>0</v>
      </c>
      <c r="H388" s="22">
        <v>3.5</v>
      </c>
      <c r="I388" s="22">
        <v>0</v>
      </c>
      <c r="J388" s="22">
        <v>0.5</v>
      </c>
      <c r="K388" s="22">
        <v>0</v>
      </c>
      <c r="L388" s="22">
        <v>0</v>
      </c>
      <c r="M388" s="22">
        <v>0.5</v>
      </c>
      <c r="N388" s="22">
        <v>0</v>
      </c>
      <c r="O388" s="22">
        <v>0</v>
      </c>
      <c r="P388" s="22">
        <v>0</v>
      </c>
      <c r="Q388" s="20"/>
      <c r="R388" s="22">
        <v>0</v>
      </c>
      <c r="S388" s="22">
        <v>0</v>
      </c>
      <c r="T388" s="22">
        <v>0</v>
      </c>
      <c r="U388" s="20"/>
      <c r="V388" s="22">
        <v>0</v>
      </c>
      <c r="W388" s="22">
        <v>2</v>
      </c>
      <c r="X388" s="22">
        <v>2</v>
      </c>
      <c r="Y388" s="22">
        <v>0</v>
      </c>
      <c r="Z388" s="22">
        <v>0</v>
      </c>
      <c r="AA388" s="22">
        <v>0</v>
      </c>
      <c r="AB388" s="22">
        <v>0</v>
      </c>
      <c r="AC388" s="22">
        <v>0</v>
      </c>
      <c r="AD388" s="22">
        <v>0</v>
      </c>
    </row>
    <row r="389" spans="1:30" ht="15.75" customHeight="1" x14ac:dyDescent="0.2">
      <c r="A389" s="21">
        <v>388</v>
      </c>
      <c r="B389" s="22" t="s">
        <v>508</v>
      </c>
      <c r="C389" s="22" t="s">
        <v>29</v>
      </c>
      <c r="D389" s="22">
        <v>32</v>
      </c>
      <c r="E389" s="22" t="s">
        <v>183</v>
      </c>
      <c r="F389" s="22">
        <v>46</v>
      </c>
      <c r="G389" s="22">
        <v>8</v>
      </c>
      <c r="H389" s="22">
        <v>15.6</v>
      </c>
      <c r="I389" s="22">
        <v>1.4</v>
      </c>
      <c r="J389" s="22">
        <v>2</v>
      </c>
      <c r="K389" s="22">
        <v>0.71</v>
      </c>
      <c r="L389" s="22">
        <v>0</v>
      </c>
      <c r="M389" s="22">
        <v>0</v>
      </c>
      <c r="N389" s="22">
        <v>0.5</v>
      </c>
      <c r="O389" s="22">
        <v>1.4</v>
      </c>
      <c r="P389" s="22">
        <v>2</v>
      </c>
      <c r="Q389" s="22">
        <v>0.71399999999999997</v>
      </c>
      <c r="R389" s="22">
        <v>0.71499999999999997</v>
      </c>
      <c r="S389" s="22">
        <v>1.3</v>
      </c>
      <c r="T389" s="22">
        <v>1.8</v>
      </c>
      <c r="U389" s="22">
        <v>0.72799999999999998</v>
      </c>
      <c r="V389" s="22">
        <v>1.8</v>
      </c>
      <c r="W389" s="22">
        <v>2.2000000000000002</v>
      </c>
      <c r="X389" s="22">
        <v>3.9</v>
      </c>
      <c r="Y389" s="22">
        <v>1.6</v>
      </c>
      <c r="Z389" s="22">
        <v>0.5</v>
      </c>
      <c r="AA389" s="22">
        <v>0.4</v>
      </c>
      <c r="AB389" s="22">
        <v>0.6</v>
      </c>
      <c r="AC389" s="22">
        <v>2.2000000000000002</v>
      </c>
      <c r="AD389" s="22">
        <v>4.2</v>
      </c>
    </row>
    <row r="390" spans="1:30" ht="15.75" customHeight="1" x14ac:dyDescent="0.2">
      <c r="A390" s="21">
        <v>389</v>
      </c>
      <c r="B390" s="22" t="s">
        <v>509</v>
      </c>
      <c r="C390" s="22" t="s">
        <v>92</v>
      </c>
      <c r="D390" s="22">
        <v>30</v>
      </c>
      <c r="E390" s="22" t="s">
        <v>164</v>
      </c>
      <c r="F390" s="22">
        <v>51</v>
      </c>
      <c r="G390" s="22">
        <v>0</v>
      </c>
      <c r="H390" s="22">
        <v>25.3</v>
      </c>
      <c r="I390" s="22">
        <v>4.7</v>
      </c>
      <c r="J390" s="22">
        <v>9.5</v>
      </c>
      <c r="K390" s="22">
        <v>0.495</v>
      </c>
      <c r="L390" s="22">
        <v>2.1</v>
      </c>
      <c r="M390" s="22">
        <v>4.5999999999999996</v>
      </c>
      <c r="N390" s="22">
        <v>0.44500000000000001</v>
      </c>
      <c r="O390" s="22">
        <v>2.7</v>
      </c>
      <c r="P390" s="22">
        <v>4.9000000000000004</v>
      </c>
      <c r="Q390" s="22">
        <v>0.54200000000000004</v>
      </c>
      <c r="R390" s="22">
        <v>0.60299999999999998</v>
      </c>
      <c r="S390" s="22">
        <v>1.9</v>
      </c>
      <c r="T390" s="22">
        <v>2.2000000000000002</v>
      </c>
      <c r="U390" s="22">
        <v>0.85</v>
      </c>
      <c r="V390" s="22">
        <v>0.2</v>
      </c>
      <c r="W390" s="22">
        <v>2.4</v>
      </c>
      <c r="X390" s="22">
        <v>2.6</v>
      </c>
      <c r="Y390" s="22">
        <v>1</v>
      </c>
      <c r="Z390" s="22">
        <v>0.5</v>
      </c>
      <c r="AA390" s="22">
        <v>0.4</v>
      </c>
      <c r="AB390" s="22">
        <v>0.8</v>
      </c>
      <c r="AC390" s="22">
        <v>1.8</v>
      </c>
      <c r="AD390" s="22">
        <v>13.4</v>
      </c>
    </row>
    <row r="391" spans="1:30" ht="15.75" customHeight="1" x14ac:dyDescent="0.2">
      <c r="A391" s="21">
        <v>390</v>
      </c>
      <c r="B391" s="22" t="s">
        <v>680</v>
      </c>
      <c r="C391" s="22" t="s">
        <v>103</v>
      </c>
      <c r="D391" s="22">
        <v>24</v>
      </c>
      <c r="E391" s="22" t="s">
        <v>93</v>
      </c>
      <c r="F391" s="22">
        <v>1</v>
      </c>
      <c r="G391" s="22">
        <v>0</v>
      </c>
      <c r="H391" s="22">
        <v>1</v>
      </c>
      <c r="I391" s="22">
        <v>0</v>
      </c>
      <c r="J391" s="22">
        <v>0</v>
      </c>
      <c r="K391" s="20"/>
      <c r="L391" s="22">
        <v>0</v>
      </c>
      <c r="M391" s="22">
        <v>0</v>
      </c>
      <c r="N391" s="20"/>
      <c r="O391" s="22">
        <v>0</v>
      </c>
      <c r="P391" s="22">
        <v>0</v>
      </c>
      <c r="Q391" s="20"/>
      <c r="R391" s="20"/>
      <c r="S391" s="22">
        <v>0</v>
      </c>
      <c r="T391" s="22">
        <v>0</v>
      </c>
      <c r="U391" s="20"/>
      <c r="V391" s="22">
        <v>1</v>
      </c>
      <c r="W391" s="22">
        <v>0</v>
      </c>
      <c r="X391" s="22">
        <v>1</v>
      </c>
      <c r="Y391" s="22">
        <v>0</v>
      </c>
      <c r="Z391" s="22">
        <v>0</v>
      </c>
      <c r="AA391" s="22">
        <v>0</v>
      </c>
      <c r="AB391" s="22">
        <v>1</v>
      </c>
      <c r="AC391" s="22">
        <v>0</v>
      </c>
      <c r="AD391" s="22">
        <v>0</v>
      </c>
    </row>
    <row r="392" spans="1:30" ht="15.75" customHeight="1" x14ac:dyDescent="0.2">
      <c r="A392" s="21">
        <v>391</v>
      </c>
      <c r="B392" s="22" t="s">
        <v>510</v>
      </c>
      <c r="C392" s="22" t="s">
        <v>92</v>
      </c>
      <c r="D392" s="22">
        <v>21</v>
      </c>
      <c r="E392" s="22" t="s">
        <v>164</v>
      </c>
      <c r="F392" s="22">
        <v>1</v>
      </c>
      <c r="G392" s="22">
        <v>0</v>
      </c>
      <c r="H392" s="22">
        <v>5</v>
      </c>
      <c r="I392" s="22">
        <v>1</v>
      </c>
      <c r="J392" s="22">
        <v>2</v>
      </c>
      <c r="K392" s="22">
        <v>0.5</v>
      </c>
      <c r="L392" s="22">
        <v>0</v>
      </c>
      <c r="M392" s="22">
        <v>1</v>
      </c>
      <c r="N392" s="22">
        <v>0</v>
      </c>
      <c r="O392" s="22">
        <v>1</v>
      </c>
      <c r="P392" s="22">
        <v>1</v>
      </c>
      <c r="Q392" s="22">
        <v>1</v>
      </c>
      <c r="R392" s="22">
        <v>0.5</v>
      </c>
      <c r="S392" s="22">
        <v>0</v>
      </c>
      <c r="T392" s="22">
        <v>0</v>
      </c>
      <c r="U392" s="20"/>
      <c r="V392" s="22">
        <v>0</v>
      </c>
      <c r="W392" s="22">
        <v>0</v>
      </c>
      <c r="X392" s="22">
        <v>0</v>
      </c>
      <c r="Y392" s="22">
        <v>0</v>
      </c>
      <c r="Z392" s="22">
        <v>0</v>
      </c>
      <c r="AA392" s="22">
        <v>1</v>
      </c>
      <c r="AB392" s="22">
        <v>3</v>
      </c>
      <c r="AC392" s="22">
        <v>0</v>
      </c>
      <c r="AD392" s="22">
        <v>2</v>
      </c>
    </row>
    <row r="393" spans="1:30" ht="15.75" customHeight="1" x14ac:dyDescent="0.2">
      <c r="A393" s="21">
        <v>392</v>
      </c>
      <c r="B393" s="22" t="s">
        <v>511</v>
      </c>
      <c r="C393" s="22" t="s">
        <v>84</v>
      </c>
      <c r="D393" s="22">
        <v>29</v>
      </c>
      <c r="E393" s="22" t="s">
        <v>205</v>
      </c>
      <c r="F393" s="22">
        <v>51</v>
      </c>
      <c r="G393" s="22">
        <v>47</v>
      </c>
      <c r="H393" s="22">
        <v>30.2</v>
      </c>
      <c r="I393" s="22">
        <v>3.5</v>
      </c>
      <c r="J393" s="22">
        <v>7.9</v>
      </c>
      <c r="K393" s="22">
        <v>0.436</v>
      </c>
      <c r="L393" s="22">
        <v>2</v>
      </c>
      <c r="M393" s="22">
        <v>5.2</v>
      </c>
      <c r="N393" s="22">
        <v>0.38600000000000001</v>
      </c>
      <c r="O393" s="22">
        <v>1.5</v>
      </c>
      <c r="P393" s="22">
        <v>2.7</v>
      </c>
      <c r="Q393" s="22">
        <v>0.52900000000000003</v>
      </c>
      <c r="R393" s="22">
        <v>0.56200000000000006</v>
      </c>
      <c r="S393" s="22">
        <v>0.7</v>
      </c>
      <c r="T393" s="22">
        <v>1</v>
      </c>
      <c r="U393" s="22">
        <v>0.73499999999999999</v>
      </c>
      <c r="V393" s="22">
        <v>0.2</v>
      </c>
      <c r="W393" s="22">
        <v>2.7</v>
      </c>
      <c r="X393" s="22">
        <v>2.9</v>
      </c>
      <c r="Y393" s="22">
        <v>1.7</v>
      </c>
      <c r="Z393" s="22">
        <v>0.9</v>
      </c>
      <c r="AA393" s="22">
        <v>0.5</v>
      </c>
      <c r="AB393" s="22">
        <v>0.9</v>
      </c>
      <c r="AC393" s="22">
        <v>2.2000000000000002</v>
      </c>
      <c r="AD393" s="22">
        <v>9.6</v>
      </c>
    </row>
    <row r="394" spans="1:30" ht="15.75" customHeight="1" x14ac:dyDescent="0.2">
      <c r="A394" s="21">
        <v>393</v>
      </c>
      <c r="B394" s="22" t="s">
        <v>512</v>
      </c>
      <c r="C394" s="22" t="s">
        <v>103</v>
      </c>
      <c r="D394" s="22">
        <v>26</v>
      </c>
      <c r="E394" s="22" t="s">
        <v>131</v>
      </c>
      <c r="F394" s="22">
        <v>53</v>
      </c>
      <c r="G394" s="22">
        <v>0</v>
      </c>
      <c r="H394" s="22">
        <v>20.6</v>
      </c>
      <c r="I394" s="22">
        <v>2.8</v>
      </c>
      <c r="J394" s="22">
        <v>6.6</v>
      </c>
      <c r="K394" s="22">
        <v>0.42799999999999999</v>
      </c>
      <c r="L394" s="22">
        <v>1.7</v>
      </c>
      <c r="M394" s="22">
        <v>4.5</v>
      </c>
      <c r="N394" s="22">
        <v>0.373</v>
      </c>
      <c r="O394" s="22">
        <v>1.2</v>
      </c>
      <c r="P394" s="22">
        <v>2.1</v>
      </c>
      <c r="Q394" s="22">
        <v>0.54500000000000004</v>
      </c>
      <c r="R394" s="22">
        <v>0.55500000000000005</v>
      </c>
      <c r="S394" s="22">
        <v>0.6</v>
      </c>
      <c r="T394" s="22">
        <v>0.7</v>
      </c>
      <c r="U394" s="22">
        <v>0.81100000000000005</v>
      </c>
      <c r="V394" s="22">
        <v>0.9</v>
      </c>
      <c r="W394" s="22">
        <v>2.2999999999999998</v>
      </c>
      <c r="X394" s="22">
        <v>3.2</v>
      </c>
      <c r="Y394" s="22">
        <v>2.8</v>
      </c>
      <c r="Z394" s="22">
        <v>0.4</v>
      </c>
      <c r="AA394" s="22">
        <v>0.1</v>
      </c>
      <c r="AB394" s="22">
        <v>0.6</v>
      </c>
      <c r="AC394" s="22">
        <v>1.2</v>
      </c>
      <c r="AD394" s="22">
        <v>7.8</v>
      </c>
    </row>
    <row r="395" spans="1:30" ht="15.75" customHeight="1" x14ac:dyDescent="0.2">
      <c r="A395" s="21">
        <v>394</v>
      </c>
      <c r="B395" s="22" t="s">
        <v>513</v>
      </c>
      <c r="C395" s="22" t="s">
        <v>84</v>
      </c>
      <c r="D395" s="22">
        <v>21</v>
      </c>
      <c r="E395" s="22" t="s">
        <v>183</v>
      </c>
      <c r="F395" s="22">
        <v>28</v>
      </c>
      <c r="G395" s="22">
        <v>0</v>
      </c>
      <c r="H395" s="22">
        <v>8.9</v>
      </c>
      <c r="I395" s="22">
        <v>0.9</v>
      </c>
      <c r="J395" s="22">
        <v>2.5</v>
      </c>
      <c r="K395" s="22">
        <v>0.34799999999999998</v>
      </c>
      <c r="L395" s="22">
        <v>0.3</v>
      </c>
      <c r="M395" s="22">
        <v>1.2</v>
      </c>
      <c r="N395" s="22">
        <v>0.24199999999999999</v>
      </c>
      <c r="O395" s="22">
        <v>0.6</v>
      </c>
      <c r="P395" s="22">
        <v>1.3</v>
      </c>
      <c r="Q395" s="22">
        <v>0.44400000000000001</v>
      </c>
      <c r="R395" s="22">
        <v>0.40600000000000003</v>
      </c>
      <c r="S395" s="22">
        <v>0.8</v>
      </c>
      <c r="T395" s="22">
        <v>1.2</v>
      </c>
      <c r="U395" s="22">
        <v>0.67600000000000005</v>
      </c>
      <c r="V395" s="22">
        <v>0.6</v>
      </c>
      <c r="W395" s="22">
        <v>1.5</v>
      </c>
      <c r="X395" s="22">
        <v>2.1</v>
      </c>
      <c r="Y395" s="22">
        <v>0.7</v>
      </c>
      <c r="Z395" s="22">
        <v>0.1</v>
      </c>
      <c r="AA395" s="22">
        <v>0.1</v>
      </c>
      <c r="AB395" s="22">
        <v>0.1</v>
      </c>
      <c r="AC395" s="22">
        <v>0.6</v>
      </c>
      <c r="AD395" s="22">
        <v>2.8</v>
      </c>
    </row>
    <row r="396" spans="1:30" ht="15.75" customHeight="1" x14ac:dyDescent="0.2">
      <c r="A396" s="21">
        <v>395</v>
      </c>
      <c r="B396" s="22" t="s">
        <v>514</v>
      </c>
      <c r="C396" s="22" t="s">
        <v>92</v>
      </c>
      <c r="D396" s="22">
        <v>26</v>
      </c>
      <c r="E396" s="22" t="s">
        <v>110</v>
      </c>
      <c r="F396" s="22">
        <v>12</v>
      </c>
      <c r="G396" s="22">
        <v>0</v>
      </c>
      <c r="H396" s="22">
        <v>12.9</v>
      </c>
      <c r="I396" s="22">
        <v>1.2</v>
      </c>
      <c r="J396" s="22">
        <v>3</v>
      </c>
      <c r="K396" s="22">
        <v>0.38900000000000001</v>
      </c>
      <c r="L396" s="22">
        <v>0.3</v>
      </c>
      <c r="M396" s="22">
        <v>1.3</v>
      </c>
      <c r="N396" s="22">
        <v>0.188</v>
      </c>
      <c r="O396" s="22">
        <v>0.9</v>
      </c>
      <c r="P396" s="22">
        <v>1.7</v>
      </c>
      <c r="Q396" s="22">
        <v>0.55000000000000004</v>
      </c>
      <c r="R396" s="22">
        <v>0.43099999999999999</v>
      </c>
      <c r="S396" s="22">
        <v>0.8</v>
      </c>
      <c r="T396" s="22">
        <v>1</v>
      </c>
      <c r="U396" s="22">
        <v>0.75</v>
      </c>
      <c r="V396" s="22">
        <v>0.3</v>
      </c>
      <c r="W396" s="22">
        <v>1.3</v>
      </c>
      <c r="X396" s="22">
        <v>1.5</v>
      </c>
      <c r="Y396" s="22">
        <v>1.5</v>
      </c>
      <c r="Z396" s="22">
        <v>0.6</v>
      </c>
      <c r="AA396" s="22">
        <v>0.4</v>
      </c>
      <c r="AB396" s="22">
        <v>0.6</v>
      </c>
      <c r="AC396" s="22">
        <v>1.2</v>
      </c>
      <c r="AD396" s="22">
        <v>3.3</v>
      </c>
    </row>
    <row r="397" spans="1:30" ht="15.75" customHeight="1" x14ac:dyDescent="0.2">
      <c r="A397" s="21">
        <v>396</v>
      </c>
      <c r="B397" s="22" t="s">
        <v>515</v>
      </c>
      <c r="C397" s="22" t="s">
        <v>29</v>
      </c>
      <c r="D397" s="22">
        <v>24</v>
      </c>
      <c r="E397" s="22" t="s">
        <v>131</v>
      </c>
      <c r="F397" s="22">
        <v>22</v>
      </c>
      <c r="G397" s="22">
        <v>0</v>
      </c>
      <c r="H397" s="22">
        <v>12.2</v>
      </c>
      <c r="I397" s="22">
        <v>2</v>
      </c>
      <c r="J397" s="22">
        <v>3.4</v>
      </c>
      <c r="K397" s="22">
        <v>0.60799999999999998</v>
      </c>
      <c r="L397" s="22">
        <v>0</v>
      </c>
      <c r="M397" s="22">
        <v>0</v>
      </c>
      <c r="N397" s="20"/>
      <c r="O397" s="22">
        <v>2</v>
      </c>
      <c r="P397" s="22">
        <v>3.4</v>
      </c>
      <c r="Q397" s="22">
        <v>0.60799999999999998</v>
      </c>
      <c r="R397" s="22">
        <v>0.60799999999999998</v>
      </c>
      <c r="S397" s="22">
        <v>0.7</v>
      </c>
      <c r="T397" s="22">
        <v>0.9</v>
      </c>
      <c r="U397" s="22">
        <v>0.75</v>
      </c>
      <c r="V397" s="22">
        <v>1.9</v>
      </c>
      <c r="W397" s="22">
        <v>2.5</v>
      </c>
      <c r="X397" s="22">
        <v>4.5</v>
      </c>
      <c r="Y397" s="22">
        <v>0.5</v>
      </c>
      <c r="Z397" s="22">
        <v>0.4</v>
      </c>
      <c r="AA397" s="22">
        <v>0.6</v>
      </c>
      <c r="AB397" s="22">
        <v>0.4</v>
      </c>
      <c r="AC397" s="22">
        <v>1.9</v>
      </c>
      <c r="AD397" s="22">
        <v>4.8</v>
      </c>
    </row>
    <row r="398" spans="1:30" ht="15.75" customHeight="1" x14ac:dyDescent="0.2">
      <c r="A398" s="21">
        <v>397</v>
      </c>
      <c r="B398" s="22" t="s">
        <v>516</v>
      </c>
      <c r="C398" s="22" t="s">
        <v>180</v>
      </c>
      <c r="D398" s="22">
        <v>24</v>
      </c>
      <c r="E398" s="22" t="s">
        <v>88</v>
      </c>
      <c r="F398" s="22">
        <v>48</v>
      </c>
      <c r="G398" s="22">
        <v>18</v>
      </c>
      <c r="H398" s="22">
        <v>27.1</v>
      </c>
      <c r="I398" s="22">
        <v>5.3</v>
      </c>
      <c r="J398" s="22">
        <v>12.2</v>
      </c>
      <c r="K398" s="22">
        <v>0.435</v>
      </c>
      <c r="L398" s="22">
        <v>2.4</v>
      </c>
      <c r="M398" s="22">
        <v>5.8</v>
      </c>
      <c r="N398" s="22">
        <v>0.41299999999999998</v>
      </c>
      <c r="O398" s="22">
        <v>2.9</v>
      </c>
      <c r="P398" s="22">
        <v>6.5</v>
      </c>
      <c r="Q398" s="22">
        <v>0.45500000000000002</v>
      </c>
      <c r="R398" s="22">
        <v>0.53200000000000003</v>
      </c>
      <c r="S398" s="22">
        <v>2.7</v>
      </c>
      <c r="T398" s="22">
        <v>3.2</v>
      </c>
      <c r="U398" s="22">
        <v>0.84899999999999998</v>
      </c>
      <c r="V398" s="22">
        <v>0.3</v>
      </c>
      <c r="W398" s="22">
        <v>2.8</v>
      </c>
      <c r="X398" s="22">
        <v>3.1</v>
      </c>
      <c r="Y398" s="22">
        <v>3.8</v>
      </c>
      <c r="Z398" s="22">
        <v>0.6</v>
      </c>
      <c r="AA398" s="22">
        <v>0.1</v>
      </c>
      <c r="AB398" s="22">
        <v>1.1000000000000001</v>
      </c>
      <c r="AC398" s="22">
        <v>1.6</v>
      </c>
      <c r="AD398" s="22">
        <v>15.7</v>
      </c>
    </row>
    <row r="399" spans="1:30" ht="15.75" customHeight="1" x14ac:dyDescent="0.2">
      <c r="A399" s="21">
        <v>398</v>
      </c>
      <c r="B399" s="22" t="s">
        <v>517</v>
      </c>
      <c r="C399" s="22" t="s">
        <v>92</v>
      </c>
      <c r="D399" s="22">
        <v>23</v>
      </c>
      <c r="E399" s="22" t="s">
        <v>227</v>
      </c>
      <c r="F399" s="22">
        <v>16</v>
      </c>
      <c r="G399" s="22">
        <v>0</v>
      </c>
      <c r="H399" s="22">
        <v>12.8</v>
      </c>
      <c r="I399" s="22">
        <v>1.8</v>
      </c>
      <c r="J399" s="22">
        <v>4.3</v>
      </c>
      <c r="K399" s="22">
        <v>0.40600000000000003</v>
      </c>
      <c r="L399" s="22">
        <v>1.1000000000000001</v>
      </c>
      <c r="M399" s="22">
        <v>2.7</v>
      </c>
      <c r="N399" s="22">
        <v>0.41899999999999998</v>
      </c>
      <c r="O399" s="22">
        <v>0.6</v>
      </c>
      <c r="P399" s="22">
        <v>1.6</v>
      </c>
      <c r="Q399" s="22">
        <v>0.38500000000000001</v>
      </c>
      <c r="R399" s="22">
        <v>0.53600000000000003</v>
      </c>
      <c r="S399" s="22">
        <v>0.5</v>
      </c>
      <c r="T399" s="22">
        <v>0.8</v>
      </c>
      <c r="U399" s="22">
        <v>0.66700000000000004</v>
      </c>
      <c r="V399" s="22">
        <v>0.8</v>
      </c>
      <c r="W399" s="22">
        <v>1.7</v>
      </c>
      <c r="X399" s="22">
        <v>2.5</v>
      </c>
      <c r="Y399" s="22">
        <v>1.1000000000000001</v>
      </c>
      <c r="Z399" s="22">
        <v>0.2</v>
      </c>
      <c r="AA399" s="22">
        <v>0.1</v>
      </c>
      <c r="AB399" s="22">
        <v>0.7</v>
      </c>
      <c r="AC399" s="22">
        <v>1.5</v>
      </c>
      <c r="AD399" s="22">
        <v>5.0999999999999996</v>
      </c>
    </row>
    <row r="400" spans="1:30" ht="15.75" customHeight="1" x14ac:dyDescent="0.2">
      <c r="A400" s="21">
        <v>399</v>
      </c>
      <c r="B400" s="22" t="s">
        <v>518</v>
      </c>
      <c r="C400" s="22" t="s">
        <v>84</v>
      </c>
      <c r="D400" s="22">
        <v>29</v>
      </c>
      <c r="E400" s="22" t="s">
        <v>114</v>
      </c>
      <c r="F400" s="22">
        <v>46</v>
      </c>
      <c r="G400" s="22">
        <v>46</v>
      </c>
      <c r="H400" s="22">
        <v>0</v>
      </c>
      <c r="I400" s="22">
        <v>8.6</v>
      </c>
      <c r="J400" s="22">
        <v>18.2</v>
      </c>
      <c r="K400" s="22">
        <v>0.47199999999999998</v>
      </c>
      <c r="L400" s="22">
        <v>1.7</v>
      </c>
      <c r="M400" s="22">
        <v>5.3</v>
      </c>
      <c r="N400" s="22">
        <v>0.311</v>
      </c>
      <c r="O400" s="22">
        <v>6.9</v>
      </c>
      <c r="P400" s="22">
        <v>12.9</v>
      </c>
      <c r="Q400" s="22">
        <v>0.53900000000000003</v>
      </c>
      <c r="R400" s="22">
        <v>0.51800000000000002</v>
      </c>
      <c r="S400" s="22">
        <v>5.0999999999999996</v>
      </c>
      <c r="T400" s="22">
        <v>6.6</v>
      </c>
      <c r="U400" s="22">
        <v>0.78100000000000003</v>
      </c>
      <c r="V400" s="22">
        <v>2.2000000000000002</v>
      </c>
      <c r="W400" s="22">
        <v>7</v>
      </c>
      <c r="X400" s="22">
        <v>9.1999999999999993</v>
      </c>
      <c r="Y400" s="22">
        <v>5</v>
      </c>
      <c r="Z400" s="22">
        <v>0.5</v>
      </c>
      <c r="AA400" s="22">
        <v>0.3</v>
      </c>
      <c r="AB400" s="22">
        <v>3.5</v>
      </c>
      <c r="AC400" s="22">
        <v>2.7</v>
      </c>
      <c r="AD400" s="22">
        <v>24</v>
      </c>
    </row>
    <row r="401" spans="1:30" ht="15.75" customHeight="1" x14ac:dyDescent="0.2">
      <c r="A401" s="21">
        <v>400</v>
      </c>
      <c r="B401" s="22" t="s">
        <v>519</v>
      </c>
      <c r="C401" s="22" t="s">
        <v>29</v>
      </c>
      <c r="D401" s="22">
        <v>27</v>
      </c>
      <c r="E401" s="22" t="s">
        <v>118</v>
      </c>
      <c r="F401" s="22">
        <v>38</v>
      </c>
      <c r="G401" s="22">
        <v>11</v>
      </c>
      <c r="H401" s="22">
        <v>17.600000000000001</v>
      </c>
      <c r="I401" s="22">
        <v>3.3</v>
      </c>
      <c r="J401" s="22">
        <v>6.9</v>
      </c>
      <c r="K401" s="22">
        <v>0.48499999999999999</v>
      </c>
      <c r="L401" s="22">
        <v>1.4</v>
      </c>
      <c r="M401" s="22">
        <v>3.6</v>
      </c>
      <c r="N401" s="22">
        <v>0.39300000000000002</v>
      </c>
      <c r="O401" s="22">
        <v>1.9</v>
      </c>
      <c r="P401" s="22">
        <v>3.3</v>
      </c>
      <c r="Q401" s="22">
        <v>0.58299999999999996</v>
      </c>
      <c r="R401" s="22">
        <v>0.58599999999999997</v>
      </c>
      <c r="S401" s="22">
        <v>1</v>
      </c>
      <c r="T401" s="22">
        <v>1.3</v>
      </c>
      <c r="U401" s="22">
        <v>0.76</v>
      </c>
      <c r="V401" s="22">
        <v>1.4</v>
      </c>
      <c r="W401" s="22">
        <v>2.5</v>
      </c>
      <c r="X401" s="22">
        <v>3.8</v>
      </c>
      <c r="Y401" s="22">
        <v>1.2</v>
      </c>
      <c r="Z401" s="22">
        <v>0.5</v>
      </c>
      <c r="AA401" s="22">
        <v>0.5</v>
      </c>
      <c r="AB401" s="22">
        <v>0.8</v>
      </c>
      <c r="AC401" s="22">
        <v>2.5</v>
      </c>
      <c r="AD401" s="22">
        <v>9.1</v>
      </c>
    </row>
    <row r="402" spans="1:30" ht="15.75" customHeight="1" x14ac:dyDescent="0.2">
      <c r="A402" s="21">
        <v>401</v>
      </c>
      <c r="B402" s="22" t="s">
        <v>520</v>
      </c>
      <c r="C402" s="22" t="s">
        <v>92</v>
      </c>
      <c r="D402" s="22">
        <v>25</v>
      </c>
      <c r="E402" s="22" t="s">
        <v>205</v>
      </c>
      <c r="F402" s="22">
        <v>54</v>
      </c>
      <c r="G402" s="22">
        <v>29</v>
      </c>
      <c r="H402" s="22">
        <v>31</v>
      </c>
      <c r="I402" s="22">
        <v>5.4</v>
      </c>
      <c r="J402" s="22">
        <v>11.2</v>
      </c>
      <c r="K402" s="22">
        <v>0.48799999999999999</v>
      </c>
      <c r="L402" s="22">
        <v>1.7</v>
      </c>
      <c r="M402" s="22">
        <v>4.7</v>
      </c>
      <c r="N402" s="22">
        <v>0.35899999999999999</v>
      </c>
      <c r="O402" s="22">
        <v>3.7</v>
      </c>
      <c r="P402" s="22">
        <v>6.4</v>
      </c>
      <c r="Q402" s="22">
        <v>0.58199999999999996</v>
      </c>
      <c r="R402" s="22">
        <v>0.56399999999999995</v>
      </c>
      <c r="S402" s="22">
        <v>3.1</v>
      </c>
      <c r="T402" s="22">
        <v>3.6</v>
      </c>
      <c r="U402" s="22">
        <v>0.85799999999999998</v>
      </c>
      <c r="V402" s="22">
        <v>0.7</v>
      </c>
      <c r="W402" s="22">
        <v>3.2</v>
      </c>
      <c r="X402" s="22">
        <v>3.9</v>
      </c>
      <c r="Y402" s="22">
        <v>5.4</v>
      </c>
      <c r="Z402" s="22">
        <v>0.9</v>
      </c>
      <c r="AA402" s="22">
        <v>0.2</v>
      </c>
      <c r="AB402" s="22">
        <v>2.1</v>
      </c>
      <c r="AC402" s="22">
        <v>1.9</v>
      </c>
      <c r="AD402" s="22">
        <v>15.7</v>
      </c>
    </row>
    <row r="403" spans="1:30" ht="15.75" customHeight="1" x14ac:dyDescent="0.2">
      <c r="A403" s="21">
        <v>402</v>
      </c>
      <c r="B403" s="22" t="s">
        <v>521</v>
      </c>
      <c r="C403" s="22" t="s">
        <v>112</v>
      </c>
      <c r="D403" s="22">
        <v>24</v>
      </c>
      <c r="E403" s="22" t="s">
        <v>205</v>
      </c>
      <c r="F403" s="22">
        <v>35</v>
      </c>
      <c r="G403" s="22">
        <v>26</v>
      </c>
      <c r="H403" s="22">
        <v>0</v>
      </c>
      <c r="I403" s="22">
        <v>2.4</v>
      </c>
      <c r="J403" s="22">
        <v>5.9</v>
      </c>
      <c r="K403" s="22">
        <v>0.40500000000000003</v>
      </c>
      <c r="L403" s="22">
        <v>0.9</v>
      </c>
      <c r="M403" s="22">
        <v>2.7</v>
      </c>
      <c r="N403" s="22">
        <v>0.33700000000000002</v>
      </c>
      <c r="O403" s="22">
        <v>1.5</v>
      </c>
      <c r="P403" s="22">
        <v>3.1</v>
      </c>
      <c r="Q403" s="22">
        <v>0.46400000000000002</v>
      </c>
      <c r="R403" s="22">
        <v>0.48299999999999998</v>
      </c>
      <c r="S403" s="22">
        <v>1</v>
      </c>
      <c r="T403" s="22">
        <v>1.3</v>
      </c>
      <c r="U403" s="22">
        <v>0.78300000000000003</v>
      </c>
      <c r="V403" s="22">
        <v>0.5</v>
      </c>
      <c r="W403" s="22">
        <v>1.9</v>
      </c>
      <c r="X403" s="22">
        <v>2.4</v>
      </c>
      <c r="Y403" s="22">
        <v>1.3</v>
      </c>
      <c r="Z403" s="22">
        <v>1.2</v>
      </c>
      <c r="AA403" s="22">
        <v>0.3</v>
      </c>
      <c r="AB403" s="22">
        <v>0.9</v>
      </c>
      <c r="AC403" s="22">
        <v>1.6</v>
      </c>
      <c r="AD403" s="22">
        <v>6.7</v>
      </c>
    </row>
    <row r="404" spans="1:30" ht="15.75" customHeight="1" x14ac:dyDescent="0.2">
      <c r="A404" s="21">
        <v>403</v>
      </c>
      <c r="B404" s="22" t="s">
        <v>522</v>
      </c>
      <c r="C404" s="22" t="s">
        <v>29</v>
      </c>
      <c r="D404" s="22">
        <v>24</v>
      </c>
      <c r="E404" s="22" t="s">
        <v>127</v>
      </c>
      <c r="F404" s="22">
        <v>52</v>
      </c>
      <c r="G404" s="22">
        <v>16</v>
      </c>
      <c r="H404" s="22">
        <v>17.100000000000001</v>
      </c>
      <c r="I404" s="22">
        <v>2.8</v>
      </c>
      <c r="J404" s="22">
        <v>5.0999999999999996</v>
      </c>
      <c r="K404" s="22">
        <v>0.54200000000000004</v>
      </c>
      <c r="L404" s="22">
        <v>0.2</v>
      </c>
      <c r="M404" s="22">
        <v>0.6</v>
      </c>
      <c r="N404" s="22">
        <v>0.32300000000000001</v>
      </c>
      <c r="O404" s="22">
        <v>2.6</v>
      </c>
      <c r="P404" s="22">
        <v>4.5</v>
      </c>
      <c r="Q404" s="22">
        <v>0.57099999999999995</v>
      </c>
      <c r="R404" s="22">
        <v>0.56100000000000005</v>
      </c>
      <c r="S404" s="22">
        <v>0.6</v>
      </c>
      <c r="T404" s="22">
        <v>0.8</v>
      </c>
      <c r="U404" s="22">
        <v>0.70699999999999996</v>
      </c>
      <c r="V404" s="22">
        <v>2.1</v>
      </c>
      <c r="W404" s="22">
        <v>3.1</v>
      </c>
      <c r="X404" s="22">
        <v>5.2</v>
      </c>
      <c r="Y404" s="22">
        <v>1.2</v>
      </c>
      <c r="Z404" s="22">
        <v>0.7</v>
      </c>
      <c r="AA404" s="22">
        <v>0.8</v>
      </c>
      <c r="AB404" s="22">
        <v>0.7</v>
      </c>
      <c r="AC404" s="22">
        <v>2.2999999999999998</v>
      </c>
      <c r="AD404" s="22">
        <v>6.3</v>
      </c>
    </row>
    <row r="405" spans="1:30" ht="15.75" customHeight="1" x14ac:dyDescent="0.2">
      <c r="A405" s="21">
        <v>404</v>
      </c>
      <c r="B405" s="22" t="s">
        <v>523</v>
      </c>
      <c r="C405" s="22" t="s">
        <v>29</v>
      </c>
      <c r="D405" s="22">
        <v>24</v>
      </c>
      <c r="E405" s="22" t="s">
        <v>97</v>
      </c>
      <c r="F405" s="22">
        <v>52</v>
      </c>
      <c r="G405" s="22">
        <v>0</v>
      </c>
      <c r="H405" s="22">
        <v>22.4</v>
      </c>
      <c r="I405" s="22">
        <v>4.7</v>
      </c>
      <c r="J405" s="22">
        <v>9.5</v>
      </c>
      <c r="K405" s="22">
        <v>0.48799999999999999</v>
      </c>
      <c r="L405" s="22">
        <v>1.9</v>
      </c>
      <c r="M405" s="22">
        <v>4.7</v>
      </c>
      <c r="N405" s="22">
        <v>0.41399999999999998</v>
      </c>
      <c r="O405" s="22">
        <v>2.7</v>
      </c>
      <c r="P405" s="22">
        <v>4.8</v>
      </c>
      <c r="Q405" s="22">
        <v>0.56000000000000005</v>
      </c>
      <c r="R405" s="22">
        <v>0.59</v>
      </c>
      <c r="S405" s="22">
        <v>1.1000000000000001</v>
      </c>
      <c r="T405" s="22">
        <v>1.4</v>
      </c>
      <c r="U405" s="22">
        <v>0.76</v>
      </c>
      <c r="V405" s="22">
        <v>0.9</v>
      </c>
      <c r="W405" s="22">
        <v>3.7</v>
      </c>
      <c r="X405" s="22">
        <v>4.5999999999999996</v>
      </c>
      <c r="Y405" s="22">
        <v>1.1000000000000001</v>
      </c>
      <c r="Z405" s="22">
        <v>0.7</v>
      </c>
      <c r="AA405" s="22">
        <v>0.8</v>
      </c>
      <c r="AB405" s="22">
        <v>1.2</v>
      </c>
      <c r="AC405" s="22">
        <v>1.9</v>
      </c>
      <c r="AD405" s="22">
        <v>12.3</v>
      </c>
    </row>
    <row r="406" spans="1:30" ht="15.75" customHeight="1" x14ac:dyDescent="0.2">
      <c r="A406" s="21">
        <v>405</v>
      </c>
      <c r="B406" s="22" t="s">
        <v>524</v>
      </c>
      <c r="C406" s="22" t="s">
        <v>92</v>
      </c>
      <c r="D406" s="22">
        <v>24</v>
      </c>
      <c r="E406" s="22" t="s">
        <v>159</v>
      </c>
      <c r="F406" s="22">
        <v>6</v>
      </c>
      <c r="G406" s="22">
        <v>0</v>
      </c>
      <c r="H406" s="22">
        <v>7</v>
      </c>
      <c r="I406" s="22">
        <v>1</v>
      </c>
      <c r="J406" s="22">
        <v>1.8</v>
      </c>
      <c r="K406" s="22">
        <v>0.54500000000000004</v>
      </c>
      <c r="L406" s="22">
        <v>0.2</v>
      </c>
      <c r="M406" s="22">
        <v>0.7</v>
      </c>
      <c r="N406" s="22">
        <v>0.25</v>
      </c>
      <c r="O406" s="22">
        <v>0.8</v>
      </c>
      <c r="P406" s="22">
        <v>1.2</v>
      </c>
      <c r="Q406" s="22">
        <v>0.71399999999999997</v>
      </c>
      <c r="R406" s="22">
        <v>0.59099999999999997</v>
      </c>
      <c r="S406" s="22">
        <v>0.3</v>
      </c>
      <c r="T406" s="22">
        <v>0.3</v>
      </c>
      <c r="U406" s="22">
        <v>1</v>
      </c>
      <c r="V406" s="22">
        <v>0.2</v>
      </c>
      <c r="W406" s="22">
        <v>0.7</v>
      </c>
      <c r="X406" s="22">
        <v>0.8</v>
      </c>
      <c r="Y406" s="22">
        <v>0.7</v>
      </c>
      <c r="Z406" s="22">
        <v>0</v>
      </c>
      <c r="AA406" s="22">
        <v>0.3</v>
      </c>
      <c r="AB406" s="22">
        <v>0.5</v>
      </c>
      <c r="AC406" s="22">
        <v>0.7</v>
      </c>
      <c r="AD406" s="22">
        <v>2.5</v>
      </c>
    </row>
    <row r="407" spans="1:30" ht="15.75" customHeight="1" x14ac:dyDescent="0.2">
      <c r="A407" s="21">
        <v>406</v>
      </c>
      <c r="B407" s="22" t="s">
        <v>525</v>
      </c>
      <c r="C407" s="22" t="s">
        <v>29</v>
      </c>
      <c r="D407" s="22">
        <v>26</v>
      </c>
      <c r="E407" s="22" t="s">
        <v>123</v>
      </c>
      <c r="F407" s="22">
        <v>43</v>
      </c>
      <c r="G407" s="22">
        <v>30</v>
      </c>
      <c r="H407" s="22">
        <v>25.8</v>
      </c>
      <c r="I407" s="22">
        <v>3.7</v>
      </c>
      <c r="J407" s="22">
        <v>5.5</v>
      </c>
      <c r="K407" s="22">
        <v>0.67800000000000005</v>
      </c>
      <c r="L407" s="22">
        <v>0</v>
      </c>
      <c r="M407" s="22">
        <v>0</v>
      </c>
      <c r="N407" s="20"/>
      <c r="O407" s="22">
        <v>3.7</v>
      </c>
      <c r="P407" s="22">
        <v>5.5</v>
      </c>
      <c r="Q407" s="22">
        <v>0.67800000000000005</v>
      </c>
      <c r="R407" s="22">
        <v>0.67800000000000005</v>
      </c>
      <c r="S407" s="22">
        <v>2.1</v>
      </c>
      <c r="T407" s="22">
        <v>2.9</v>
      </c>
      <c r="U407" s="22">
        <v>0.74199999999999999</v>
      </c>
      <c r="V407" s="22">
        <v>2.6</v>
      </c>
      <c r="W407" s="22">
        <v>5.3</v>
      </c>
      <c r="X407" s="22">
        <v>7.9</v>
      </c>
      <c r="Y407" s="22">
        <v>0.9</v>
      </c>
      <c r="Z407" s="22">
        <v>0.3</v>
      </c>
      <c r="AA407" s="22">
        <v>1.3</v>
      </c>
      <c r="AB407" s="22">
        <v>1.1000000000000001</v>
      </c>
      <c r="AC407" s="22">
        <v>2.7</v>
      </c>
      <c r="AD407" s="22">
        <v>9.6</v>
      </c>
    </row>
    <row r="408" spans="1:30" ht="15.75" customHeight="1" x14ac:dyDescent="0.2">
      <c r="A408" s="21">
        <v>407</v>
      </c>
      <c r="B408" s="22" t="s">
        <v>526</v>
      </c>
      <c r="C408" s="22" t="s">
        <v>92</v>
      </c>
      <c r="D408" s="22">
        <v>30</v>
      </c>
      <c r="E408" s="22" t="s">
        <v>90</v>
      </c>
      <c r="F408" s="22">
        <v>43</v>
      </c>
      <c r="G408" s="22">
        <v>6</v>
      </c>
      <c r="H408" s="22">
        <v>0</v>
      </c>
      <c r="I408" s="22">
        <v>3.6</v>
      </c>
      <c r="J408" s="22">
        <v>8.1</v>
      </c>
      <c r="K408" s="22">
        <v>0.44400000000000001</v>
      </c>
      <c r="L408" s="22">
        <v>1.5</v>
      </c>
      <c r="M408" s="22">
        <v>4.4000000000000004</v>
      </c>
      <c r="N408" s="22">
        <v>0.34699999999999998</v>
      </c>
      <c r="O408" s="22">
        <v>2</v>
      </c>
      <c r="P408" s="22">
        <v>3.7</v>
      </c>
      <c r="Q408" s="22">
        <v>0.56100000000000005</v>
      </c>
      <c r="R408" s="22">
        <v>0.53900000000000003</v>
      </c>
      <c r="S408" s="22">
        <v>1.2</v>
      </c>
      <c r="T408" s="22">
        <v>1.3</v>
      </c>
      <c r="U408" s="22">
        <v>0.94399999999999995</v>
      </c>
      <c r="V408" s="22">
        <v>0.4</v>
      </c>
      <c r="W408" s="22">
        <v>2.4</v>
      </c>
      <c r="X408" s="22">
        <v>2.8</v>
      </c>
      <c r="Y408" s="22">
        <v>2.4</v>
      </c>
      <c r="Z408" s="22">
        <v>0.6</v>
      </c>
      <c r="AA408" s="22">
        <v>0.3</v>
      </c>
      <c r="AB408" s="22">
        <v>0.8</v>
      </c>
      <c r="AC408" s="22">
        <v>1.8</v>
      </c>
      <c r="AD408" s="22">
        <v>9.9</v>
      </c>
    </row>
    <row r="409" spans="1:30" ht="15.75" customHeight="1" x14ac:dyDescent="0.2">
      <c r="A409" s="21">
        <v>408</v>
      </c>
      <c r="B409" s="22" t="s">
        <v>527</v>
      </c>
      <c r="C409" s="22" t="s">
        <v>112</v>
      </c>
      <c r="D409" s="22">
        <v>29</v>
      </c>
      <c r="E409" s="22" t="s">
        <v>90</v>
      </c>
      <c r="F409" s="22">
        <v>48</v>
      </c>
      <c r="G409" s="22">
        <v>17</v>
      </c>
      <c r="H409" s="22">
        <v>27.3</v>
      </c>
      <c r="I409" s="22">
        <v>4.5</v>
      </c>
      <c r="J409" s="22">
        <v>10</v>
      </c>
      <c r="K409" s="22">
        <v>0.45</v>
      </c>
      <c r="L409" s="22">
        <v>2.7</v>
      </c>
      <c r="M409" s="22">
        <v>6.8</v>
      </c>
      <c r="N409" s="22">
        <v>0.39700000000000002</v>
      </c>
      <c r="O409" s="22">
        <v>1.8</v>
      </c>
      <c r="P409" s="22">
        <v>3.2</v>
      </c>
      <c r="Q409" s="22">
        <v>0.56100000000000005</v>
      </c>
      <c r="R409" s="22">
        <v>0.58399999999999996</v>
      </c>
      <c r="S409" s="22">
        <v>1.3</v>
      </c>
      <c r="T409" s="22">
        <v>1.5</v>
      </c>
      <c r="U409" s="22">
        <v>0.88700000000000001</v>
      </c>
      <c r="V409" s="22">
        <v>0.2</v>
      </c>
      <c r="W409" s="22">
        <v>2.2000000000000002</v>
      </c>
      <c r="X409" s="22">
        <v>2.4</v>
      </c>
      <c r="Y409" s="22">
        <v>2.8</v>
      </c>
      <c r="Z409" s="22">
        <v>0.6</v>
      </c>
      <c r="AA409" s="22">
        <v>0.2</v>
      </c>
      <c r="AB409" s="22">
        <v>1.4</v>
      </c>
      <c r="AC409" s="22">
        <v>2.2999999999999998</v>
      </c>
      <c r="AD409" s="22">
        <v>13</v>
      </c>
    </row>
    <row r="410" spans="1:30" ht="15.75" customHeight="1" x14ac:dyDescent="0.2">
      <c r="A410" s="21">
        <v>409</v>
      </c>
      <c r="B410" s="22" t="s">
        <v>528</v>
      </c>
      <c r="C410" s="22" t="s">
        <v>92</v>
      </c>
      <c r="D410" s="22">
        <v>26</v>
      </c>
      <c r="E410" s="22" t="s">
        <v>227</v>
      </c>
      <c r="F410" s="22">
        <v>9</v>
      </c>
      <c r="G410" s="22">
        <v>0</v>
      </c>
      <c r="H410" s="22">
        <v>3.3</v>
      </c>
      <c r="I410" s="22">
        <v>0</v>
      </c>
      <c r="J410" s="22">
        <v>1</v>
      </c>
      <c r="K410" s="22">
        <v>0</v>
      </c>
      <c r="L410" s="22">
        <v>0</v>
      </c>
      <c r="M410" s="22">
        <v>0.6</v>
      </c>
      <c r="N410" s="22">
        <v>0</v>
      </c>
      <c r="O410" s="22">
        <v>0</v>
      </c>
      <c r="P410" s="22">
        <v>0.4</v>
      </c>
      <c r="Q410" s="22">
        <v>0</v>
      </c>
      <c r="R410" s="22">
        <v>0</v>
      </c>
      <c r="S410" s="22">
        <v>0.4</v>
      </c>
      <c r="T410" s="22">
        <v>0.7</v>
      </c>
      <c r="U410" s="22">
        <v>0.66700000000000004</v>
      </c>
      <c r="V410" s="22">
        <v>0.1</v>
      </c>
      <c r="W410" s="22">
        <v>0.2</v>
      </c>
      <c r="X410" s="22">
        <v>0.3</v>
      </c>
      <c r="Y410" s="22">
        <v>0.2</v>
      </c>
      <c r="Z410" s="22">
        <v>0</v>
      </c>
      <c r="AA410" s="22">
        <v>0.1</v>
      </c>
      <c r="AB410" s="22">
        <v>0</v>
      </c>
      <c r="AC410" s="22">
        <v>0.1</v>
      </c>
      <c r="AD410" s="22">
        <v>0.4</v>
      </c>
    </row>
    <row r="411" spans="1:30" ht="15.75" customHeight="1" x14ac:dyDescent="0.2">
      <c r="A411" s="21">
        <v>410</v>
      </c>
      <c r="B411" s="22" t="s">
        <v>529</v>
      </c>
      <c r="C411" s="22" t="s">
        <v>29</v>
      </c>
      <c r="D411" s="22">
        <v>25</v>
      </c>
      <c r="E411" s="22" t="s">
        <v>114</v>
      </c>
      <c r="F411" s="22">
        <v>21</v>
      </c>
      <c r="G411" s="22">
        <v>21</v>
      </c>
      <c r="H411" s="22">
        <v>0</v>
      </c>
      <c r="I411" s="22">
        <v>2.8</v>
      </c>
      <c r="J411" s="22">
        <v>4.7</v>
      </c>
      <c r="K411" s="22">
        <v>0.59199999999999997</v>
      </c>
      <c r="L411" s="22">
        <v>0</v>
      </c>
      <c r="M411" s="22">
        <v>0</v>
      </c>
      <c r="N411" s="20"/>
      <c r="O411" s="22">
        <v>2.8</v>
      </c>
      <c r="P411" s="22">
        <v>4.7</v>
      </c>
      <c r="Q411" s="22">
        <v>0.59199999999999997</v>
      </c>
      <c r="R411" s="22">
        <v>0.59199999999999997</v>
      </c>
      <c r="S411" s="22">
        <v>0.7</v>
      </c>
      <c r="T411" s="22">
        <v>1.8</v>
      </c>
      <c r="U411" s="22">
        <v>0.36799999999999999</v>
      </c>
      <c r="V411" s="22">
        <v>5.3</v>
      </c>
      <c r="W411" s="22">
        <v>5</v>
      </c>
      <c r="X411" s="22">
        <v>10.3</v>
      </c>
      <c r="Y411" s="22">
        <v>0.7</v>
      </c>
      <c r="Z411" s="22">
        <v>1.5</v>
      </c>
      <c r="AA411" s="22">
        <v>1.3</v>
      </c>
      <c r="AB411" s="22">
        <v>1</v>
      </c>
      <c r="AC411" s="22">
        <v>1.9</v>
      </c>
      <c r="AD411" s="22">
        <v>6.2</v>
      </c>
    </row>
    <row r="412" spans="1:30" ht="15.75" customHeight="1" x14ac:dyDescent="0.2">
      <c r="A412" s="21">
        <v>411</v>
      </c>
      <c r="B412" s="22" t="s">
        <v>530</v>
      </c>
      <c r="C412" s="22" t="s">
        <v>29</v>
      </c>
      <c r="D412" s="22">
        <v>23</v>
      </c>
      <c r="E412" s="22" t="s">
        <v>90</v>
      </c>
      <c r="F412" s="22">
        <v>23</v>
      </c>
      <c r="G412" s="22">
        <v>7</v>
      </c>
      <c r="H412" s="22">
        <v>10.199999999999999</v>
      </c>
      <c r="I412" s="22">
        <v>1.3</v>
      </c>
      <c r="J412" s="22">
        <v>2.7</v>
      </c>
      <c r="K412" s="22">
        <v>0.50800000000000001</v>
      </c>
      <c r="L412" s="22">
        <v>0.3</v>
      </c>
      <c r="M412" s="22">
        <v>0.6</v>
      </c>
      <c r="N412" s="22">
        <v>0.53800000000000003</v>
      </c>
      <c r="O412" s="22">
        <v>1</v>
      </c>
      <c r="P412" s="22">
        <v>2.1</v>
      </c>
      <c r="Q412" s="22">
        <v>0.5</v>
      </c>
      <c r="R412" s="22">
        <v>0.56599999999999995</v>
      </c>
      <c r="S412" s="22">
        <v>0.8</v>
      </c>
      <c r="T412" s="22">
        <v>1</v>
      </c>
      <c r="U412" s="22">
        <v>0.75</v>
      </c>
      <c r="V412" s="22">
        <v>0.8</v>
      </c>
      <c r="W412" s="22">
        <v>2</v>
      </c>
      <c r="X412" s="22">
        <v>2.8</v>
      </c>
      <c r="Y412" s="22">
        <v>1.2</v>
      </c>
      <c r="Z412" s="22">
        <v>0.2</v>
      </c>
      <c r="AA412" s="22">
        <v>0.3</v>
      </c>
      <c r="AB412" s="22">
        <v>0.6</v>
      </c>
      <c r="AC412" s="22">
        <v>1.3</v>
      </c>
      <c r="AD412" s="22">
        <v>3.8</v>
      </c>
    </row>
    <row r="413" spans="1:30" ht="15.75" customHeight="1" x14ac:dyDescent="0.2">
      <c r="A413" s="21">
        <v>412</v>
      </c>
      <c r="B413" s="22" t="s">
        <v>531</v>
      </c>
      <c r="C413" s="22" t="s">
        <v>84</v>
      </c>
      <c r="D413" s="22">
        <v>23</v>
      </c>
      <c r="E413" s="22" t="s">
        <v>104</v>
      </c>
      <c r="F413" s="22">
        <v>21</v>
      </c>
      <c r="G413" s="22">
        <v>1</v>
      </c>
      <c r="H413" s="22">
        <v>10</v>
      </c>
      <c r="I413" s="22">
        <v>1.4</v>
      </c>
      <c r="J413" s="22">
        <v>2.8</v>
      </c>
      <c r="K413" s="22">
        <v>0.51700000000000002</v>
      </c>
      <c r="L413" s="22">
        <v>0.4</v>
      </c>
      <c r="M413" s="22">
        <v>1</v>
      </c>
      <c r="N413" s="22">
        <v>0.36399999999999999</v>
      </c>
      <c r="O413" s="22">
        <v>1</v>
      </c>
      <c r="P413" s="22">
        <v>1.7</v>
      </c>
      <c r="Q413" s="22">
        <v>0.61099999999999999</v>
      </c>
      <c r="R413" s="22">
        <v>0.58599999999999997</v>
      </c>
      <c r="S413" s="22">
        <v>0.5</v>
      </c>
      <c r="T413" s="22">
        <v>0.5</v>
      </c>
      <c r="U413" s="22">
        <v>0.90900000000000003</v>
      </c>
      <c r="V413" s="22">
        <v>0.7</v>
      </c>
      <c r="W413" s="22">
        <v>1.6</v>
      </c>
      <c r="X413" s="22">
        <v>2.2999999999999998</v>
      </c>
      <c r="Y413" s="22">
        <v>0.5</v>
      </c>
      <c r="Z413" s="22">
        <v>0.3</v>
      </c>
      <c r="AA413" s="22">
        <v>0.1</v>
      </c>
      <c r="AB413" s="22">
        <v>0.4</v>
      </c>
      <c r="AC413" s="22">
        <v>0.7</v>
      </c>
      <c r="AD413" s="22">
        <v>3.7</v>
      </c>
    </row>
    <row r="414" spans="1:30" ht="15.75" customHeight="1" x14ac:dyDescent="0.2">
      <c r="A414" s="21">
        <v>413</v>
      </c>
      <c r="B414" s="22" t="s">
        <v>532</v>
      </c>
      <c r="C414" s="22" t="s">
        <v>84</v>
      </c>
      <c r="D414" s="22">
        <v>22</v>
      </c>
      <c r="E414" s="22" t="s">
        <v>95</v>
      </c>
      <c r="F414" s="22">
        <v>48</v>
      </c>
      <c r="G414" s="22">
        <v>13</v>
      </c>
      <c r="H414" s="22">
        <v>23.2</v>
      </c>
      <c r="I414" s="22">
        <v>3.2</v>
      </c>
      <c r="J414" s="22">
        <v>8</v>
      </c>
      <c r="K414" s="22">
        <v>0.40200000000000002</v>
      </c>
      <c r="L414" s="22">
        <v>1</v>
      </c>
      <c r="M414" s="22">
        <v>3.3</v>
      </c>
      <c r="N414" s="22">
        <v>0.30099999999999999</v>
      </c>
      <c r="O414" s="22">
        <v>2.2999999999999998</v>
      </c>
      <c r="P414" s="22">
        <v>4.8</v>
      </c>
      <c r="Q414" s="22">
        <v>0.47</v>
      </c>
      <c r="R414" s="22">
        <v>0.46200000000000002</v>
      </c>
      <c r="S414" s="22">
        <v>1</v>
      </c>
      <c r="T414" s="22">
        <v>1.4</v>
      </c>
      <c r="U414" s="22">
        <v>0.68700000000000006</v>
      </c>
      <c r="V414" s="22">
        <v>1.1000000000000001</v>
      </c>
      <c r="W414" s="22">
        <v>3.1</v>
      </c>
      <c r="X414" s="22">
        <v>4.2</v>
      </c>
      <c r="Y414" s="22">
        <v>1.6</v>
      </c>
      <c r="Z414" s="22">
        <v>0.5</v>
      </c>
      <c r="AA414" s="22">
        <v>0.2</v>
      </c>
      <c r="AB414" s="22">
        <v>1.1000000000000001</v>
      </c>
      <c r="AC414" s="22">
        <v>1.4</v>
      </c>
      <c r="AD414" s="22">
        <v>8.4</v>
      </c>
    </row>
    <row r="415" spans="1:30" ht="15.75" customHeight="1" x14ac:dyDescent="0.2">
      <c r="A415" s="21">
        <v>414</v>
      </c>
      <c r="B415" s="22" t="s">
        <v>533</v>
      </c>
      <c r="C415" s="22" t="s">
        <v>103</v>
      </c>
      <c r="D415" s="22">
        <v>21</v>
      </c>
      <c r="E415" s="22" t="s">
        <v>116</v>
      </c>
      <c r="F415" s="22">
        <v>10</v>
      </c>
      <c r="G415" s="22">
        <v>0</v>
      </c>
      <c r="H415" s="22">
        <v>6.6</v>
      </c>
      <c r="I415" s="22">
        <v>1.3</v>
      </c>
      <c r="J415" s="22">
        <v>2.5</v>
      </c>
      <c r="K415" s="22">
        <v>0.52</v>
      </c>
      <c r="L415" s="22">
        <v>0.2</v>
      </c>
      <c r="M415" s="22">
        <v>0.3</v>
      </c>
      <c r="N415" s="22">
        <v>0.66700000000000004</v>
      </c>
      <c r="O415" s="22">
        <v>1.1000000000000001</v>
      </c>
      <c r="P415" s="22">
        <v>2.2000000000000002</v>
      </c>
      <c r="Q415" s="22">
        <v>0.5</v>
      </c>
      <c r="R415" s="22">
        <v>0.56000000000000005</v>
      </c>
      <c r="S415" s="22">
        <v>1.3</v>
      </c>
      <c r="T415" s="22">
        <v>1.7</v>
      </c>
      <c r="U415" s="22">
        <v>0.76500000000000001</v>
      </c>
      <c r="V415" s="22">
        <v>0.2</v>
      </c>
      <c r="W415" s="22">
        <v>0.9</v>
      </c>
      <c r="X415" s="22">
        <v>1.1000000000000001</v>
      </c>
      <c r="Y415" s="22">
        <v>1.1000000000000001</v>
      </c>
      <c r="Z415" s="22">
        <v>0.8</v>
      </c>
      <c r="AA415" s="22">
        <v>0.3</v>
      </c>
      <c r="AB415" s="22">
        <v>0.7</v>
      </c>
      <c r="AC415" s="22">
        <v>0.7</v>
      </c>
      <c r="AD415" s="22">
        <v>4.0999999999999996</v>
      </c>
    </row>
    <row r="416" spans="1:30" ht="15.75" customHeight="1" x14ac:dyDescent="0.2">
      <c r="A416" s="21">
        <v>415</v>
      </c>
      <c r="B416" s="22" t="s">
        <v>534</v>
      </c>
      <c r="C416" s="22" t="s">
        <v>103</v>
      </c>
      <c r="D416" s="22">
        <v>35</v>
      </c>
      <c r="E416" s="22" t="s">
        <v>95</v>
      </c>
      <c r="F416" s="22">
        <v>20</v>
      </c>
      <c r="G416" s="22">
        <v>7</v>
      </c>
      <c r="H416" s="22">
        <v>17.399999999999999</v>
      </c>
      <c r="I416" s="22">
        <v>3.4</v>
      </c>
      <c r="J416" s="22">
        <v>7.4</v>
      </c>
      <c r="K416" s="22">
        <v>0.45300000000000001</v>
      </c>
      <c r="L416" s="22">
        <v>0.8</v>
      </c>
      <c r="M416" s="22">
        <v>2</v>
      </c>
      <c r="N416" s="22">
        <v>0.38500000000000001</v>
      </c>
      <c r="O416" s="22">
        <v>2.6</v>
      </c>
      <c r="P416" s="22">
        <v>5.5</v>
      </c>
      <c r="Q416" s="22">
        <v>0.47699999999999998</v>
      </c>
      <c r="R416" s="22">
        <v>0.503</v>
      </c>
      <c r="S416" s="22">
        <v>1.1000000000000001</v>
      </c>
      <c r="T416" s="22">
        <v>1.2</v>
      </c>
      <c r="U416" s="22">
        <v>0.91700000000000004</v>
      </c>
      <c r="V416" s="22">
        <v>0.4</v>
      </c>
      <c r="W416" s="22">
        <v>1.6</v>
      </c>
      <c r="X416" s="22">
        <v>1.9</v>
      </c>
      <c r="Y416" s="22">
        <v>3.4</v>
      </c>
      <c r="Z416" s="22">
        <v>0.4</v>
      </c>
      <c r="AA416" s="22">
        <v>0.1</v>
      </c>
      <c r="AB416" s="22">
        <v>1.3</v>
      </c>
      <c r="AC416" s="22">
        <v>1</v>
      </c>
      <c r="AD416" s="22">
        <v>8.6</v>
      </c>
    </row>
    <row r="417" spans="1:30" ht="15.75" customHeight="1" x14ac:dyDescent="0.2">
      <c r="A417" s="21">
        <v>416</v>
      </c>
      <c r="B417" s="22" t="s">
        <v>535</v>
      </c>
      <c r="C417" s="22" t="s">
        <v>180</v>
      </c>
      <c r="D417" s="22">
        <v>29</v>
      </c>
      <c r="E417" s="22" t="s">
        <v>90</v>
      </c>
      <c r="F417" s="22">
        <v>40</v>
      </c>
      <c r="G417" s="22">
        <v>39</v>
      </c>
      <c r="H417" s="22">
        <v>0</v>
      </c>
      <c r="I417" s="22">
        <v>7.5</v>
      </c>
      <c r="J417" s="22">
        <v>16.899999999999999</v>
      </c>
      <c r="K417" s="22">
        <v>0.44</v>
      </c>
      <c r="L417" s="22">
        <v>2.4</v>
      </c>
      <c r="M417" s="22">
        <v>7</v>
      </c>
      <c r="N417" s="22">
        <v>0.33700000000000002</v>
      </c>
      <c r="O417" s="22">
        <v>5.0999999999999996</v>
      </c>
      <c r="P417" s="22">
        <v>10</v>
      </c>
      <c r="Q417" s="22">
        <v>0.51300000000000001</v>
      </c>
      <c r="R417" s="22">
        <v>0.51</v>
      </c>
      <c r="S417" s="22">
        <v>3.3</v>
      </c>
      <c r="T417" s="22">
        <v>3.8</v>
      </c>
      <c r="U417" s="22">
        <v>0.86299999999999999</v>
      </c>
      <c r="V417" s="22">
        <v>0.7</v>
      </c>
      <c r="W417" s="22">
        <v>3.4</v>
      </c>
      <c r="X417" s="22">
        <v>4.0999999999999996</v>
      </c>
      <c r="Y417" s="22">
        <v>6.4</v>
      </c>
      <c r="Z417" s="22">
        <v>1</v>
      </c>
      <c r="AA417" s="22">
        <v>0.4</v>
      </c>
      <c r="AB417" s="22">
        <v>1.9</v>
      </c>
      <c r="AC417" s="22">
        <v>1.8</v>
      </c>
      <c r="AD417" s="22">
        <v>20.6</v>
      </c>
    </row>
    <row r="418" spans="1:30" ht="15.75" customHeight="1" x14ac:dyDescent="0.2">
      <c r="A418" s="21">
        <v>417</v>
      </c>
      <c r="B418" s="22" t="s">
        <v>536</v>
      </c>
      <c r="C418" s="22" t="s">
        <v>92</v>
      </c>
      <c r="D418" s="22">
        <v>19</v>
      </c>
      <c r="E418" s="22" t="s">
        <v>118</v>
      </c>
      <c r="F418" s="22">
        <v>16</v>
      </c>
      <c r="G418" s="22">
        <v>0</v>
      </c>
      <c r="H418" s="22">
        <v>7.4</v>
      </c>
      <c r="I418" s="22">
        <v>0.9</v>
      </c>
      <c r="J418" s="22">
        <v>2.7</v>
      </c>
      <c r="K418" s="22">
        <v>0.34899999999999998</v>
      </c>
      <c r="L418" s="22">
        <v>0.4</v>
      </c>
      <c r="M418" s="22">
        <v>1.1000000000000001</v>
      </c>
      <c r="N418" s="22">
        <v>0.41199999999999998</v>
      </c>
      <c r="O418" s="22">
        <v>0.5</v>
      </c>
      <c r="P418" s="22">
        <v>1.6</v>
      </c>
      <c r="Q418" s="22">
        <v>0.308</v>
      </c>
      <c r="R418" s="22">
        <v>0.43</v>
      </c>
      <c r="S418" s="22">
        <v>0.3</v>
      </c>
      <c r="T418" s="22">
        <v>0.5</v>
      </c>
      <c r="U418" s="22">
        <v>0.625</v>
      </c>
      <c r="V418" s="22">
        <v>0.4</v>
      </c>
      <c r="W418" s="22">
        <v>0.9</v>
      </c>
      <c r="X418" s="22">
        <v>1.3</v>
      </c>
      <c r="Y418" s="22">
        <v>0.7</v>
      </c>
      <c r="Z418" s="22">
        <v>0.2</v>
      </c>
      <c r="AA418" s="22">
        <v>0</v>
      </c>
      <c r="AB418" s="22">
        <v>0.4</v>
      </c>
      <c r="AC418" s="22">
        <v>0.4</v>
      </c>
      <c r="AD418" s="22">
        <v>2.6</v>
      </c>
    </row>
    <row r="419" spans="1:30" ht="15.75" customHeight="1" x14ac:dyDescent="0.2">
      <c r="A419" s="21">
        <v>418</v>
      </c>
      <c r="B419" s="22" t="s">
        <v>537</v>
      </c>
      <c r="C419" s="22" t="s">
        <v>103</v>
      </c>
      <c r="D419" s="22">
        <v>27</v>
      </c>
      <c r="E419" s="22" t="s">
        <v>205</v>
      </c>
      <c r="F419" s="22">
        <v>49</v>
      </c>
      <c r="G419" s="22">
        <v>42</v>
      </c>
      <c r="H419" s="22">
        <v>31.2</v>
      </c>
      <c r="I419" s="22">
        <v>6.4</v>
      </c>
      <c r="J419" s="22">
        <v>13.8</v>
      </c>
      <c r="K419" s="22">
        <v>0.46500000000000002</v>
      </c>
      <c r="L419" s="22">
        <v>2.7</v>
      </c>
      <c r="M419" s="22">
        <v>6.4</v>
      </c>
      <c r="N419" s="22">
        <v>0.41799999999999998</v>
      </c>
      <c r="O419" s="22">
        <v>3.7</v>
      </c>
      <c r="P419" s="22">
        <v>7.3</v>
      </c>
      <c r="Q419" s="22">
        <v>0.50700000000000001</v>
      </c>
      <c r="R419" s="22">
        <v>0.56299999999999994</v>
      </c>
      <c r="S419" s="22">
        <v>2</v>
      </c>
      <c r="T419" s="22">
        <v>2.5</v>
      </c>
      <c r="U419" s="22">
        <v>0.81</v>
      </c>
      <c r="V419" s="22">
        <v>0.4</v>
      </c>
      <c r="W419" s="22">
        <v>2.2999999999999998</v>
      </c>
      <c r="X419" s="22">
        <v>2.7</v>
      </c>
      <c r="Y419" s="22">
        <v>6.2</v>
      </c>
      <c r="Z419" s="22">
        <v>0.8</v>
      </c>
      <c r="AA419" s="22">
        <v>0.5</v>
      </c>
      <c r="AB419" s="22">
        <v>1.9</v>
      </c>
      <c r="AC419" s="22">
        <v>2.1</v>
      </c>
      <c r="AD419" s="22">
        <v>17.5</v>
      </c>
    </row>
    <row r="420" spans="1:30" ht="15.75" customHeight="1" x14ac:dyDescent="0.2">
      <c r="A420" s="21">
        <v>419</v>
      </c>
      <c r="B420" s="22" t="s">
        <v>538</v>
      </c>
      <c r="C420" s="22" t="s">
        <v>112</v>
      </c>
      <c r="D420" s="22">
        <v>26</v>
      </c>
      <c r="E420" s="22" t="s">
        <v>104</v>
      </c>
      <c r="F420" s="22">
        <v>14</v>
      </c>
      <c r="G420" s="22">
        <v>1</v>
      </c>
      <c r="H420" s="22">
        <v>21.6</v>
      </c>
      <c r="I420" s="22">
        <v>2.7</v>
      </c>
      <c r="J420" s="22">
        <v>6.1</v>
      </c>
      <c r="K420" s="22">
        <v>0.44700000000000001</v>
      </c>
      <c r="L420" s="22">
        <v>2.2999999999999998</v>
      </c>
      <c r="M420" s="22">
        <v>4.9000000000000004</v>
      </c>
      <c r="N420" s="22">
        <v>0.47099999999999997</v>
      </c>
      <c r="O420" s="22">
        <v>0.4</v>
      </c>
      <c r="P420" s="22">
        <v>1.2</v>
      </c>
      <c r="Q420" s="22">
        <v>0.35299999999999998</v>
      </c>
      <c r="R420" s="22">
        <v>0.63500000000000001</v>
      </c>
      <c r="S420" s="22">
        <v>0.9</v>
      </c>
      <c r="T420" s="22">
        <v>1</v>
      </c>
      <c r="U420" s="22">
        <v>0.92900000000000005</v>
      </c>
      <c r="V420" s="22">
        <v>0.4</v>
      </c>
      <c r="W420" s="22">
        <v>1.9</v>
      </c>
      <c r="X420" s="22">
        <v>2.2000000000000002</v>
      </c>
      <c r="Y420" s="22">
        <v>1</v>
      </c>
      <c r="Z420" s="22">
        <v>0.4</v>
      </c>
      <c r="AA420" s="22">
        <v>0.1</v>
      </c>
      <c r="AB420" s="22">
        <v>1.1000000000000001</v>
      </c>
      <c r="AC420" s="22">
        <v>1.7</v>
      </c>
      <c r="AD420" s="22">
        <v>8.6</v>
      </c>
    </row>
    <row r="421" spans="1:30" ht="15.75" customHeight="1" x14ac:dyDescent="0.2">
      <c r="A421" s="21">
        <v>420</v>
      </c>
      <c r="B421" s="22" t="s">
        <v>539</v>
      </c>
      <c r="C421" s="22" t="s">
        <v>29</v>
      </c>
      <c r="D421" s="22">
        <v>27</v>
      </c>
      <c r="E421" s="22" t="s">
        <v>135</v>
      </c>
      <c r="F421" s="22">
        <v>52</v>
      </c>
      <c r="G421" s="22">
        <v>52</v>
      </c>
      <c r="H421" s="22">
        <v>35.6</v>
      </c>
      <c r="I421" s="22">
        <v>8</v>
      </c>
      <c r="J421" s="22">
        <v>12.8</v>
      </c>
      <c r="K421" s="22">
        <v>0.623</v>
      </c>
      <c r="L421" s="22">
        <v>0.5</v>
      </c>
      <c r="M421" s="22">
        <v>1.1000000000000001</v>
      </c>
      <c r="N421" s="22">
        <v>0.441</v>
      </c>
      <c r="O421" s="22">
        <v>7.5</v>
      </c>
      <c r="P421" s="22">
        <v>11.7</v>
      </c>
      <c r="Q421" s="22">
        <v>0.64</v>
      </c>
      <c r="R421" s="22">
        <v>0.64200000000000002</v>
      </c>
      <c r="S421" s="22">
        <v>3.4</v>
      </c>
      <c r="T421" s="22">
        <v>4.9000000000000004</v>
      </c>
      <c r="U421" s="22">
        <v>0.69199999999999995</v>
      </c>
      <c r="V421" s="22">
        <v>3.2</v>
      </c>
      <c r="W421" s="22">
        <v>10</v>
      </c>
      <c r="X421" s="22">
        <v>13.2</v>
      </c>
      <c r="Y421" s="22">
        <v>8.3000000000000007</v>
      </c>
      <c r="Z421" s="22">
        <v>0.8</v>
      </c>
      <c r="AA421" s="22">
        <v>0.5</v>
      </c>
      <c r="AB421" s="22">
        <v>3.3</v>
      </c>
      <c r="AC421" s="22">
        <v>3.1</v>
      </c>
      <c r="AD421" s="22">
        <v>19.899999999999999</v>
      </c>
    </row>
    <row r="422" spans="1:30" ht="15.75" customHeight="1" x14ac:dyDescent="0.2">
      <c r="A422" s="21">
        <v>421</v>
      </c>
      <c r="B422" s="22" t="s">
        <v>540</v>
      </c>
      <c r="C422" s="22" t="s">
        <v>84</v>
      </c>
      <c r="D422" s="22">
        <v>24</v>
      </c>
      <c r="E422" s="22" t="s">
        <v>93</v>
      </c>
      <c r="F422" s="22">
        <v>24</v>
      </c>
      <c r="G422" s="22">
        <v>0</v>
      </c>
      <c r="H422" s="22">
        <v>5.9</v>
      </c>
      <c r="I422" s="22">
        <v>0.9</v>
      </c>
      <c r="J422" s="22">
        <v>2.5</v>
      </c>
      <c r="K422" s="22">
        <v>0.36699999999999999</v>
      </c>
      <c r="L422" s="22">
        <v>0.2</v>
      </c>
      <c r="M422" s="22">
        <v>1</v>
      </c>
      <c r="N422" s="22">
        <v>0.217</v>
      </c>
      <c r="O422" s="22">
        <v>0.7</v>
      </c>
      <c r="P422" s="22">
        <v>1.5</v>
      </c>
      <c r="Q422" s="22">
        <v>0.45900000000000002</v>
      </c>
      <c r="R422" s="22">
        <v>0.40799999999999997</v>
      </c>
      <c r="S422" s="22">
        <v>0.7</v>
      </c>
      <c r="T422" s="22">
        <v>0.9</v>
      </c>
      <c r="U422" s="22">
        <v>0.81</v>
      </c>
      <c r="V422" s="22">
        <v>0.3</v>
      </c>
      <c r="W422" s="22">
        <v>1.4</v>
      </c>
      <c r="X422" s="22">
        <v>1.7</v>
      </c>
      <c r="Y422" s="22">
        <v>0.2</v>
      </c>
      <c r="Z422" s="22">
        <v>0</v>
      </c>
      <c r="AA422" s="22">
        <v>0.1</v>
      </c>
      <c r="AB422" s="22">
        <v>0.5</v>
      </c>
      <c r="AC422" s="22">
        <v>0.6</v>
      </c>
      <c r="AD422" s="22">
        <v>2.8</v>
      </c>
    </row>
    <row r="423" spans="1:30" ht="15.75" customHeight="1" x14ac:dyDescent="0.2">
      <c r="A423" s="21">
        <v>422</v>
      </c>
      <c r="B423" s="22" t="s">
        <v>541</v>
      </c>
      <c r="C423" s="22" t="s">
        <v>112</v>
      </c>
      <c r="D423" s="22">
        <v>25</v>
      </c>
      <c r="E423" s="22" t="s">
        <v>178</v>
      </c>
      <c r="F423" s="22">
        <v>11</v>
      </c>
      <c r="G423" s="22">
        <v>0</v>
      </c>
      <c r="H423" s="22">
        <v>4.8</v>
      </c>
      <c r="I423" s="22">
        <v>0.7</v>
      </c>
      <c r="J423" s="22">
        <v>1</v>
      </c>
      <c r="K423" s="22">
        <v>0.72699999999999998</v>
      </c>
      <c r="L423" s="22">
        <v>0</v>
      </c>
      <c r="M423" s="22">
        <v>0.2</v>
      </c>
      <c r="N423" s="22">
        <v>0</v>
      </c>
      <c r="O423" s="22">
        <v>0.7</v>
      </c>
      <c r="P423" s="22">
        <v>0.8</v>
      </c>
      <c r="Q423" s="22">
        <v>0.88900000000000001</v>
      </c>
      <c r="R423" s="22">
        <v>0.72699999999999998</v>
      </c>
      <c r="S423" s="22">
        <v>0.2</v>
      </c>
      <c r="T423" s="22">
        <v>0.2</v>
      </c>
      <c r="U423" s="22">
        <v>1</v>
      </c>
      <c r="V423" s="22">
        <v>0.2</v>
      </c>
      <c r="W423" s="22">
        <v>0.8</v>
      </c>
      <c r="X423" s="22">
        <v>1</v>
      </c>
      <c r="Y423" s="22">
        <v>0.2</v>
      </c>
      <c r="Z423" s="22">
        <v>0.1</v>
      </c>
      <c r="AA423" s="22">
        <v>0.1</v>
      </c>
      <c r="AB423" s="22">
        <v>0</v>
      </c>
      <c r="AC423" s="22">
        <v>0.4</v>
      </c>
      <c r="AD423" s="22">
        <v>1.6</v>
      </c>
    </row>
    <row r="424" spans="1:30" ht="15.75" customHeight="1" x14ac:dyDescent="0.2">
      <c r="A424" s="21">
        <v>423</v>
      </c>
      <c r="B424" s="22" t="s">
        <v>542</v>
      </c>
      <c r="C424" s="22" t="s">
        <v>84</v>
      </c>
      <c r="D424" s="22">
        <v>21</v>
      </c>
      <c r="E424" s="22" t="s">
        <v>153</v>
      </c>
      <c r="F424" s="22">
        <v>3</v>
      </c>
      <c r="G424" s="22">
        <v>0</v>
      </c>
      <c r="H424" s="22">
        <v>3.7</v>
      </c>
      <c r="I424" s="22">
        <v>1</v>
      </c>
      <c r="J424" s="22">
        <v>1</v>
      </c>
      <c r="K424" s="22">
        <v>1</v>
      </c>
      <c r="L424" s="22">
        <v>0</v>
      </c>
      <c r="M424" s="22">
        <v>0</v>
      </c>
      <c r="N424" s="20"/>
      <c r="O424" s="22">
        <v>1</v>
      </c>
      <c r="P424" s="22">
        <v>1</v>
      </c>
      <c r="Q424" s="22">
        <v>1</v>
      </c>
      <c r="R424" s="22">
        <v>1</v>
      </c>
      <c r="S424" s="22">
        <v>0.7</v>
      </c>
      <c r="T424" s="22">
        <v>1</v>
      </c>
      <c r="U424" s="22">
        <v>0.66700000000000004</v>
      </c>
      <c r="V424" s="22">
        <v>0.7</v>
      </c>
      <c r="W424" s="22">
        <v>1.3</v>
      </c>
      <c r="X424" s="22">
        <v>2</v>
      </c>
      <c r="Y424" s="22">
        <v>0</v>
      </c>
      <c r="Z424" s="22">
        <v>0</v>
      </c>
      <c r="AA424" s="22">
        <v>0</v>
      </c>
      <c r="AB424" s="22">
        <v>0.3</v>
      </c>
      <c r="AC424" s="22">
        <v>0</v>
      </c>
      <c r="AD424" s="22">
        <v>2.7</v>
      </c>
    </row>
    <row r="425" spans="1:30" ht="15.75" customHeight="1" x14ac:dyDescent="0.2">
      <c r="A425" s="21">
        <v>424</v>
      </c>
      <c r="B425" s="22" t="s">
        <v>543</v>
      </c>
      <c r="C425" s="22" t="s">
        <v>84</v>
      </c>
      <c r="D425" s="22">
        <v>21</v>
      </c>
      <c r="E425" s="22" t="s">
        <v>227</v>
      </c>
      <c r="F425" s="22">
        <v>11</v>
      </c>
      <c r="G425" s="22">
        <v>0</v>
      </c>
      <c r="H425" s="22">
        <v>9.6999999999999993</v>
      </c>
      <c r="I425" s="22">
        <v>1.3</v>
      </c>
      <c r="J425" s="22">
        <v>2.7</v>
      </c>
      <c r="K425" s="22">
        <v>0.46700000000000003</v>
      </c>
      <c r="L425" s="22">
        <v>0.3</v>
      </c>
      <c r="M425" s="22">
        <v>1</v>
      </c>
      <c r="N425" s="22">
        <v>0.27300000000000002</v>
      </c>
      <c r="O425" s="22">
        <v>1</v>
      </c>
      <c r="P425" s="22">
        <v>1.7</v>
      </c>
      <c r="Q425" s="22">
        <v>0.57899999999999996</v>
      </c>
      <c r="R425" s="22">
        <v>0.51700000000000002</v>
      </c>
      <c r="S425" s="22">
        <v>1.3</v>
      </c>
      <c r="T425" s="22">
        <v>1.4</v>
      </c>
      <c r="U425" s="22">
        <v>0.93300000000000005</v>
      </c>
      <c r="V425" s="22">
        <v>1</v>
      </c>
      <c r="W425" s="22">
        <v>1.7</v>
      </c>
      <c r="X425" s="22">
        <v>2.7</v>
      </c>
      <c r="Y425" s="22">
        <v>0.6</v>
      </c>
      <c r="Z425" s="22">
        <v>0.2</v>
      </c>
      <c r="AA425" s="22">
        <v>0.2</v>
      </c>
      <c r="AB425" s="22">
        <v>0.3</v>
      </c>
      <c r="AC425" s="22">
        <v>1.3</v>
      </c>
      <c r="AD425" s="22">
        <v>4.0999999999999996</v>
      </c>
    </row>
    <row r="426" spans="1:30" ht="15.75" customHeight="1" x14ac:dyDescent="0.2">
      <c r="A426" s="21">
        <v>425</v>
      </c>
      <c r="B426" s="22" t="s">
        <v>544</v>
      </c>
      <c r="C426" s="22" t="s">
        <v>29</v>
      </c>
      <c r="D426" s="22">
        <v>29</v>
      </c>
      <c r="E426" s="22" t="s">
        <v>227</v>
      </c>
      <c r="F426" s="22">
        <v>48</v>
      </c>
      <c r="G426" s="22">
        <v>9</v>
      </c>
      <c r="H426" s="22">
        <v>19.8</v>
      </c>
      <c r="I426" s="22">
        <v>3.4</v>
      </c>
      <c r="J426" s="22">
        <v>7.1</v>
      </c>
      <c r="K426" s="22">
        <v>0.48099999999999998</v>
      </c>
      <c r="L426" s="22">
        <v>1.5</v>
      </c>
      <c r="M426" s="22">
        <v>3.6</v>
      </c>
      <c r="N426" s="22">
        <v>0.41299999999999998</v>
      </c>
      <c r="O426" s="22">
        <v>1.9</v>
      </c>
      <c r="P426" s="22">
        <v>3.5</v>
      </c>
      <c r="Q426" s="22">
        <v>0.55000000000000004</v>
      </c>
      <c r="R426" s="22">
        <v>0.58499999999999996</v>
      </c>
      <c r="S426" s="22">
        <v>1.5</v>
      </c>
      <c r="T426" s="22">
        <v>1.8</v>
      </c>
      <c r="U426" s="22">
        <v>0.86</v>
      </c>
      <c r="V426" s="22">
        <v>1.3</v>
      </c>
      <c r="W426" s="22">
        <v>3.9</v>
      </c>
      <c r="X426" s="22">
        <v>5.2</v>
      </c>
      <c r="Y426" s="22">
        <v>2.5</v>
      </c>
      <c r="Z426" s="22">
        <v>0.6</v>
      </c>
      <c r="AA426" s="22">
        <v>0.2</v>
      </c>
      <c r="AB426" s="22">
        <v>1.3</v>
      </c>
      <c r="AC426" s="22">
        <v>2.1</v>
      </c>
      <c r="AD426" s="22">
        <v>9.9</v>
      </c>
    </row>
    <row r="427" spans="1:30" ht="15.75" customHeight="1" x14ac:dyDescent="0.2">
      <c r="A427" s="21">
        <v>426</v>
      </c>
      <c r="B427" s="22" t="s">
        <v>545</v>
      </c>
      <c r="C427" s="22" t="s">
        <v>29</v>
      </c>
      <c r="D427" s="22">
        <v>24</v>
      </c>
      <c r="E427" s="22" t="s">
        <v>147</v>
      </c>
      <c r="F427" s="22">
        <v>12</v>
      </c>
      <c r="G427" s="22">
        <v>0</v>
      </c>
      <c r="H427" s="22">
        <v>7.4</v>
      </c>
      <c r="I427" s="22">
        <v>0.8</v>
      </c>
      <c r="J427" s="22">
        <v>1.5</v>
      </c>
      <c r="K427" s="22">
        <v>0.55600000000000005</v>
      </c>
      <c r="L427" s="22">
        <v>0.2</v>
      </c>
      <c r="M427" s="22">
        <v>0.5</v>
      </c>
      <c r="N427" s="22">
        <v>0.33300000000000002</v>
      </c>
      <c r="O427" s="22">
        <v>0.7</v>
      </c>
      <c r="P427" s="22">
        <v>1</v>
      </c>
      <c r="Q427" s="22">
        <v>0.66700000000000004</v>
      </c>
      <c r="R427" s="22">
        <v>0.61099999999999999</v>
      </c>
      <c r="S427" s="22">
        <v>0.8</v>
      </c>
      <c r="T427" s="22">
        <v>1.1000000000000001</v>
      </c>
      <c r="U427" s="22">
        <v>0.69199999999999995</v>
      </c>
      <c r="V427" s="22">
        <v>0.8</v>
      </c>
      <c r="W427" s="22">
        <v>2</v>
      </c>
      <c r="X427" s="22">
        <v>2.8</v>
      </c>
      <c r="Y427" s="22">
        <v>0.2</v>
      </c>
      <c r="Z427" s="22">
        <v>0</v>
      </c>
      <c r="AA427" s="22">
        <v>0.5</v>
      </c>
      <c r="AB427" s="22">
        <v>0.3</v>
      </c>
      <c r="AC427" s="22">
        <v>1.4</v>
      </c>
      <c r="AD427" s="22">
        <v>2.6</v>
      </c>
    </row>
    <row r="428" spans="1:30" ht="15.75" customHeight="1" x14ac:dyDescent="0.2">
      <c r="A428" s="21">
        <v>427</v>
      </c>
      <c r="B428" s="22" t="s">
        <v>546</v>
      </c>
      <c r="C428" s="22" t="s">
        <v>103</v>
      </c>
      <c r="D428" s="22">
        <v>23</v>
      </c>
      <c r="E428" s="22" t="s">
        <v>159</v>
      </c>
      <c r="F428" s="22">
        <v>47</v>
      </c>
      <c r="G428" s="22">
        <v>0</v>
      </c>
      <c r="H428" s="22">
        <v>16.2</v>
      </c>
      <c r="I428" s="22">
        <v>3</v>
      </c>
      <c r="J428" s="22">
        <v>6.1</v>
      </c>
      <c r="K428" s="22">
        <v>0.48399999999999999</v>
      </c>
      <c r="L428" s="22">
        <v>1.2</v>
      </c>
      <c r="M428" s="22">
        <v>2.8</v>
      </c>
      <c r="N428" s="22">
        <v>0.43099999999999999</v>
      </c>
      <c r="O428" s="22">
        <v>1.8</v>
      </c>
      <c r="P428" s="22">
        <v>3.3</v>
      </c>
      <c r="Q428" s="22">
        <v>0.52900000000000003</v>
      </c>
      <c r="R428" s="22">
        <v>0.58199999999999996</v>
      </c>
      <c r="S428" s="22">
        <v>0.7</v>
      </c>
      <c r="T428" s="22">
        <v>0.8</v>
      </c>
      <c r="U428" s="22">
        <v>0.86799999999999999</v>
      </c>
      <c r="V428" s="22">
        <v>0.1</v>
      </c>
      <c r="W428" s="22">
        <v>1.4</v>
      </c>
      <c r="X428" s="22">
        <v>1.5</v>
      </c>
      <c r="Y428" s="22">
        <v>2.9</v>
      </c>
      <c r="Z428" s="22">
        <v>0.5</v>
      </c>
      <c r="AA428" s="22">
        <v>0.2</v>
      </c>
      <c r="AB428" s="22">
        <v>0.9</v>
      </c>
      <c r="AC428" s="22">
        <v>1.4</v>
      </c>
      <c r="AD428" s="22">
        <v>7.8</v>
      </c>
    </row>
    <row r="429" spans="1:30" ht="15.75" customHeight="1" x14ac:dyDescent="0.2">
      <c r="A429" s="21">
        <v>428</v>
      </c>
      <c r="B429" s="22" t="s">
        <v>547</v>
      </c>
      <c r="C429" s="22" t="s">
        <v>84</v>
      </c>
      <c r="D429" s="22">
        <v>26</v>
      </c>
      <c r="E429" s="22" t="s">
        <v>110</v>
      </c>
      <c r="F429" s="22">
        <v>12</v>
      </c>
      <c r="G429" s="22">
        <v>0</v>
      </c>
      <c r="H429" s="22">
        <v>3.8</v>
      </c>
      <c r="I429" s="22">
        <v>0.4</v>
      </c>
      <c r="J429" s="22">
        <v>1.3</v>
      </c>
      <c r="K429" s="22">
        <v>0.33300000000000002</v>
      </c>
      <c r="L429" s="22">
        <v>0.2</v>
      </c>
      <c r="M429" s="22">
        <v>0.8</v>
      </c>
      <c r="N429" s="22">
        <v>0.222</v>
      </c>
      <c r="O429" s="22">
        <v>0.3</v>
      </c>
      <c r="P429" s="22">
        <v>0.5</v>
      </c>
      <c r="Q429" s="22">
        <v>0.5</v>
      </c>
      <c r="R429" s="22">
        <v>0.4</v>
      </c>
      <c r="S429" s="22">
        <v>0</v>
      </c>
      <c r="T429" s="22">
        <v>0.2</v>
      </c>
      <c r="U429" s="22">
        <v>0</v>
      </c>
      <c r="V429" s="22">
        <v>0.1</v>
      </c>
      <c r="W429" s="22">
        <v>0.5</v>
      </c>
      <c r="X429" s="22">
        <v>0.6</v>
      </c>
      <c r="Y429" s="22">
        <v>0.3</v>
      </c>
      <c r="Z429" s="22">
        <v>0</v>
      </c>
      <c r="AA429" s="22">
        <v>0</v>
      </c>
      <c r="AB429" s="22">
        <v>0.3</v>
      </c>
      <c r="AC429" s="22">
        <v>0.6</v>
      </c>
      <c r="AD429" s="22">
        <v>1</v>
      </c>
    </row>
    <row r="430" spans="1:30" ht="15.75" customHeight="1" x14ac:dyDescent="0.2">
      <c r="A430" s="21">
        <v>429</v>
      </c>
      <c r="B430" s="22" t="s">
        <v>548</v>
      </c>
      <c r="C430" s="22" t="s">
        <v>103</v>
      </c>
      <c r="D430" s="22">
        <v>30</v>
      </c>
      <c r="E430" s="22" t="s">
        <v>88</v>
      </c>
      <c r="F430" s="22">
        <v>52</v>
      </c>
      <c r="G430" s="22">
        <v>33</v>
      </c>
      <c r="H430" s="22">
        <v>30.5</v>
      </c>
      <c r="I430" s="22">
        <v>4.9000000000000004</v>
      </c>
      <c r="J430" s="22">
        <v>11</v>
      </c>
      <c r="K430" s="22">
        <v>0.442</v>
      </c>
      <c r="L430" s="22">
        <v>1.5</v>
      </c>
      <c r="M430" s="22">
        <v>4.3</v>
      </c>
      <c r="N430" s="22">
        <v>0.35599999999999998</v>
      </c>
      <c r="O430" s="22">
        <v>3.3</v>
      </c>
      <c r="P430" s="22">
        <v>6.7</v>
      </c>
      <c r="Q430" s="22">
        <v>0.499</v>
      </c>
      <c r="R430" s="22">
        <v>0.51200000000000001</v>
      </c>
      <c r="S430" s="22">
        <v>2.4</v>
      </c>
      <c r="T430" s="22">
        <v>2.9</v>
      </c>
      <c r="U430" s="22">
        <v>0.85199999999999998</v>
      </c>
      <c r="V430" s="22">
        <v>0.4</v>
      </c>
      <c r="W430" s="22">
        <v>2.2999999999999998</v>
      </c>
      <c r="X430" s="22">
        <v>2.8</v>
      </c>
      <c r="Y430" s="22">
        <v>6.3</v>
      </c>
      <c r="Z430" s="22">
        <v>0.9</v>
      </c>
      <c r="AA430" s="22">
        <v>0.2</v>
      </c>
      <c r="AB430" s="22">
        <v>1.6</v>
      </c>
      <c r="AC430" s="22">
        <v>2.1</v>
      </c>
      <c r="AD430" s="22">
        <v>13.7</v>
      </c>
    </row>
    <row r="431" spans="1:30" ht="15.75" customHeight="1" x14ac:dyDescent="0.2">
      <c r="A431" s="21">
        <v>430</v>
      </c>
      <c r="B431" s="22" t="s">
        <v>549</v>
      </c>
      <c r="C431" s="22" t="s">
        <v>92</v>
      </c>
      <c r="D431" s="22">
        <v>23</v>
      </c>
      <c r="E431" s="22" t="s">
        <v>104</v>
      </c>
      <c r="F431" s="22">
        <v>5</v>
      </c>
      <c r="G431" s="22">
        <v>0</v>
      </c>
      <c r="H431" s="22">
        <v>10.4</v>
      </c>
      <c r="I431" s="22">
        <v>0.8</v>
      </c>
      <c r="J431" s="22">
        <v>2.6</v>
      </c>
      <c r="K431" s="22">
        <v>0.308</v>
      </c>
      <c r="L431" s="22">
        <v>0.2</v>
      </c>
      <c r="M431" s="22">
        <v>0.4</v>
      </c>
      <c r="N431" s="22">
        <v>0.5</v>
      </c>
      <c r="O431" s="22">
        <v>0.6</v>
      </c>
      <c r="P431" s="22">
        <v>2.2000000000000002</v>
      </c>
      <c r="Q431" s="22">
        <v>0.27300000000000002</v>
      </c>
      <c r="R431" s="22">
        <v>0.34599999999999997</v>
      </c>
      <c r="S431" s="22">
        <v>1</v>
      </c>
      <c r="T431" s="22">
        <v>1.2</v>
      </c>
      <c r="U431" s="22">
        <v>0.83299999999999996</v>
      </c>
      <c r="V431" s="22">
        <v>0.2</v>
      </c>
      <c r="W431" s="22">
        <v>1.2</v>
      </c>
      <c r="X431" s="22">
        <v>1.4</v>
      </c>
      <c r="Y431" s="22">
        <v>0.8</v>
      </c>
      <c r="Z431" s="22">
        <v>0.4</v>
      </c>
      <c r="AA431" s="22">
        <v>0.2</v>
      </c>
      <c r="AB431" s="22">
        <v>0</v>
      </c>
      <c r="AC431" s="22">
        <v>0.8</v>
      </c>
      <c r="AD431" s="22">
        <v>2.8</v>
      </c>
    </row>
    <row r="432" spans="1:30" ht="15.75" customHeight="1" x14ac:dyDescent="0.2">
      <c r="A432" s="21">
        <v>431</v>
      </c>
      <c r="B432" s="22" t="s">
        <v>550</v>
      </c>
      <c r="C432" s="22" t="s">
        <v>29</v>
      </c>
      <c r="D432" s="22">
        <v>21</v>
      </c>
      <c r="E432" s="22" t="s">
        <v>178</v>
      </c>
      <c r="F432" s="22">
        <v>51</v>
      </c>
      <c r="G432" s="22">
        <v>51</v>
      </c>
      <c r="H432" s="22">
        <v>32.4</v>
      </c>
      <c r="I432" s="22">
        <v>8.5</v>
      </c>
      <c r="J432" s="22">
        <v>15.7</v>
      </c>
      <c r="K432" s="22">
        <v>0.54100000000000004</v>
      </c>
      <c r="L432" s="22">
        <v>0.5</v>
      </c>
      <c r="M432" s="22">
        <v>1.9</v>
      </c>
      <c r="N432" s="22">
        <v>0.28899999999999998</v>
      </c>
      <c r="O432" s="22">
        <v>7.9</v>
      </c>
      <c r="P432" s="22">
        <v>13.8</v>
      </c>
      <c r="Q432" s="22">
        <v>0.57499999999999996</v>
      </c>
      <c r="R432" s="22">
        <v>0.55800000000000005</v>
      </c>
      <c r="S432" s="22">
        <v>3.8</v>
      </c>
      <c r="T432" s="22">
        <v>5.3</v>
      </c>
      <c r="U432" s="22">
        <v>0.71699999999999997</v>
      </c>
      <c r="V432" s="22">
        <v>2.8</v>
      </c>
      <c r="W432" s="22">
        <v>6.5</v>
      </c>
      <c r="X432" s="22">
        <v>9.3000000000000007</v>
      </c>
      <c r="Y432" s="22">
        <v>5</v>
      </c>
      <c r="Z432" s="22">
        <v>1.1000000000000001</v>
      </c>
      <c r="AA432" s="22">
        <v>0.7</v>
      </c>
      <c r="AB432" s="22">
        <v>2.6</v>
      </c>
      <c r="AC432" s="22">
        <v>3.3</v>
      </c>
      <c r="AD432" s="22">
        <v>21.3</v>
      </c>
    </row>
    <row r="433" spans="1:30" ht="15.75" customHeight="1" x14ac:dyDescent="0.2">
      <c r="A433" s="21">
        <v>432</v>
      </c>
      <c r="B433" s="22" t="s">
        <v>551</v>
      </c>
      <c r="C433" s="22" t="s">
        <v>112</v>
      </c>
      <c r="D433" s="22">
        <v>20</v>
      </c>
      <c r="E433" s="22" t="s">
        <v>93</v>
      </c>
      <c r="F433" s="22">
        <v>4</v>
      </c>
      <c r="G433" s="22">
        <v>0</v>
      </c>
      <c r="H433" s="22">
        <v>3</v>
      </c>
      <c r="I433" s="22">
        <v>0.5</v>
      </c>
      <c r="J433" s="22">
        <v>1.5</v>
      </c>
      <c r="K433" s="22">
        <v>0.33300000000000002</v>
      </c>
      <c r="L433" s="22">
        <v>0.3</v>
      </c>
      <c r="M433" s="22">
        <v>0.5</v>
      </c>
      <c r="N433" s="22">
        <v>0.5</v>
      </c>
      <c r="O433" s="22">
        <v>0.3</v>
      </c>
      <c r="P433" s="22">
        <v>1</v>
      </c>
      <c r="Q433" s="22">
        <v>0.25</v>
      </c>
      <c r="R433" s="22">
        <v>0.41699999999999998</v>
      </c>
      <c r="S433" s="22">
        <v>0</v>
      </c>
      <c r="T433" s="22">
        <v>0</v>
      </c>
      <c r="U433" s="20"/>
      <c r="V433" s="22">
        <v>0.3</v>
      </c>
      <c r="W433" s="22">
        <v>0.5</v>
      </c>
      <c r="X433" s="22">
        <v>0.8</v>
      </c>
      <c r="Y433" s="22">
        <v>0.5</v>
      </c>
      <c r="Z433" s="22">
        <v>0</v>
      </c>
      <c r="AA433" s="22">
        <v>0</v>
      </c>
      <c r="AB433" s="22">
        <v>0</v>
      </c>
      <c r="AC433" s="22">
        <v>0.3</v>
      </c>
      <c r="AD433" s="22">
        <v>1.3</v>
      </c>
    </row>
    <row r="434" spans="1:30" ht="15.75" customHeight="1" x14ac:dyDescent="0.2">
      <c r="A434" s="21">
        <v>433</v>
      </c>
      <c r="B434" s="22" t="s">
        <v>552</v>
      </c>
      <c r="C434" s="22" t="s">
        <v>92</v>
      </c>
      <c r="D434" s="22">
        <v>25</v>
      </c>
      <c r="E434" s="22" t="s">
        <v>93</v>
      </c>
      <c r="F434" s="22">
        <v>53</v>
      </c>
      <c r="G434" s="22">
        <v>30</v>
      </c>
      <c r="H434" s="22">
        <v>24.4</v>
      </c>
      <c r="I434" s="22">
        <v>5.9</v>
      </c>
      <c r="J434" s="22">
        <v>12.3</v>
      </c>
      <c r="K434" s="22">
        <v>0.48199999999999998</v>
      </c>
      <c r="L434" s="22">
        <v>1.5</v>
      </c>
      <c r="M434" s="22">
        <v>4</v>
      </c>
      <c r="N434" s="22">
        <v>0.38700000000000001</v>
      </c>
      <c r="O434" s="22">
        <v>4.4000000000000004</v>
      </c>
      <c r="P434" s="22">
        <v>8.3000000000000007</v>
      </c>
      <c r="Q434" s="22">
        <v>0.52700000000000002</v>
      </c>
      <c r="R434" s="22">
        <v>0.54400000000000004</v>
      </c>
      <c r="S434" s="22">
        <v>4.0999999999999996</v>
      </c>
      <c r="T434" s="22">
        <v>4.7</v>
      </c>
      <c r="U434" s="22">
        <v>0.871</v>
      </c>
      <c r="V434" s="22">
        <v>0.9</v>
      </c>
      <c r="W434" s="22">
        <v>1.7</v>
      </c>
      <c r="X434" s="22">
        <v>2.5</v>
      </c>
      <c r="Y434" s="22">
        <v>4.5</v>
      </c>
      <c r="Z434" s="22">
        <v>0.7</v>
      </c>
      <c r="AA434" s="22">
        <v>0.2</v>
      </c>
      <c r="AB434" s="22">
        <v>1.9</v>
      </c>
      <c r="AC434" s="22">
        <v>2</v>
      </c>
      <c r="AD434" s="22">
        <v>17.5</v>
      </c>
    </row>
    <row r="435" spans="1:30" ht="15.75" customHeight="1" x14ac:dyDescent="0.2">
      <c r="A435" s="21">
        <v>434</v>
      </c>
      <c r="B435" s="22" t="s">
        <v>553</v>
      </c>
      <c r="C435" s="22" t="s">
        <v>92</v>
      </c>
      <c r="D435" s="22">
        <v>26</v>
      </c>
      <c r="E435" s="22" t="s">
        <v>116</v>
      </c>
      <c r="F435" s="22">
        <v>35</v>
      </c>
      <c r="G435" s="22">
        <v>0</v>
      </c>
      <c r="H435" s="22">
        <v>15.1</v>
      </c>
      <c r="I435" s="22">
        <v>2.7</v>
      </c>
      <c r="J435" s="22">
        <v>6.1</v>
      </c>
      <c r="K435" s="22">
        <v>0.44900000000000001</v>
      </c>
      <c r="L435" s="22">
        <v>1.2</v>
      </c>
      <c r="M435" s="22">
        <v>3.4</v>
      </c>
      <c r="N435" s="22">
        <v>0.36399999999999999</v>
      </c>
      <c r="O435" s="22">
        <v>1.5</v>
      </c>
      <c r="P435" s="22">
        <v>2.7</v>
      </c>
      <c r="Q435" s="22">
        <v>0.55200000000000005</v>
      </c>
      <c r="R435" s="22">
        <v>0.54900000000000004</v>
      </c>
      <c r="S435" s="22">
        <v>0.9</v>
      </c>
      <c r="T435" s="22">
        <v>1.1000000000000001</v>
      </c>
      <c r="U435" s="22">
        <v>0.79500000000000004</v>
      </c>
      <c r="V435" s="22">
        <v>0.3</v>
      </c>
      <c r="W435" s="22">
        <v>1</v>
      </c>
      <c r="X435" s="22">
        <v>1.3</v>
      </c>
      <c r="Y435" s="22">
        <v>1.3</v>
      </c>
      <c r="Z435" s="22">
        <v>0.5</v>
      </c>
      <c r="AA435" s="22">
        <v>0.2</v>
      </c>
      <c r="AB435" s="22">
        <v>0.6</v>
      </c>
      <c r="AC435" s="22">
        <v>1.8</v>
      </c>
      <c r="AD435" s="22">
        <v>7.6</v>
      </c>
    </row>
    <row r="436" spans="1:30" ht="15.75" customHeight="1" x14ac:dyDescent="0.2">
      <c r="A436" s="21">
        <v>435</v>
      </c>
      <c r="B436" s="22" t="s">
        <v>554</v>
      </c>
      <c r="C436" s="22" t="s">
        <v>29</v>
      </c>
      <c r="D436" s="22">
        <v>22</v>
      </c>
      <c r="E436" s="22" t="s">
        <v>172</v>
      </c>
      <c r="F436" s="22">
        <v>37</v>
      </c>
      <c r="G436" s="22">
        <v>1</v>
      </c>
      <c r="H436" s="22">
        <v>16</v>
      </c>
      <c r="I436" s="22">
        <v>3</v>
      </c>
      <c r="J436" s="22">
        <v>5.2</v>
      </c>
      <c r="K436" s="22">
        <v>0.57499999999999996</v>
      </c>
      <c r="L436" s="22">
        <v>0</v>
      </c>
      <c r="M436" s="22">
        <v>0.2</v>
      </c>
      <c r="N436" s="22">
        <v>0.14299999999999999</v>
      </c>
      <c r="O436" s="22">
        <v>3</v>
      </c>
      <c r="P436" s="22">
        <v>5</v>
      </c>
      <c r="Q436" s="22">
        <v>0.59099999999999997</v>
      </c>
      <c r="R436" s="22">
        <v>0.57799999999999996</v>
      </c>
      <c r="S436" s="22">
        <v>1.5</v>
      </c>
      <c r="T436" s="22">
        <v>2.4</v>
      </c>
      <c r="U436" s="22">
        <v>0.61399999999999999</v>
      </c>
      <c r="V436" s="22">
        <v>2.8</v>
      </c>
      <c r="W436" s="22">
        <v>4.2</v>
      </c>
      <c r="X436" s="22">
        <v>7</v>
      </c>
      <c r="Y436" s="22">
        <v>1.4</v>
      </c>
      <c r="Z436" s="22">
        <v>0.5</v>
      </c>
      <c r="AA436" s="22">
        <v>0.9</v>
      </c>
      <c r="AB436" s="22">
        <v>1</v>
      </c>
      <c r="AC436" s="22">
        <v>2.2999999999999998</v>
      </c>
      <c r="AD436" s="22">
        <v>7.5</v>
      </c>
    </row>
    <row r="437" spans="1:30" ht="15.75" customHeight="1" x14ac:dyDescent="0.2">
      <c r="A437" s="21">
        <v>436</v>
      </c>
      <c r="B437" s="22" t="s">
        <v>555</v>
      </c>
      <c r="C437" s="22" t="s">
        <v>92</v>
      </c>
      <c r="D437" s="22">
        <v>20</v>
      </c>
      <c r="E437" s="22" t="s">
        <v>118</v>
      </c>
      <c r="F437" s="22">
        <v>32</v>
      </c>
      <c r="G437" s="22">
        <v>25</v>
      </c>
      <c r="H437" s="22">
        <v>0</v>
      </c>
      <c r="I437" s="22">
        <v>5.5</v>
      </c>
      <c r="J437" s="22">
        <v>13.6</v>
      </c>
      <c r="K437" s="22">
        <v>0.40600000000000003</v>
      </c>
      <c r="L437" s="22">
        <v>1.9</v>
      </c>
      <c r="M437" s="22">
        <v>5.6</v>
      </c>
      <c r="N437" s="22">
        <v>0.33300000000000002</v>
      </c>
      <c r="O437" s="22">
        <v>3.6</v>
      </c>
      <c r="P437" s="22">
        <v>7.9</v>
      </c>
      <c r="Q437" s="22">
        <v>0.45700000000000002</v>
      </c>
      <c r="R437" s="22">
        <v>0.47499999999999998</v>
      </c>
      <c r="S437" s="22">
        <v>3.1</v>
      </c>
      <c r="T437" s="22">
        <v>3.7</v>
      </c>
      <c r="U437" s="22">
        <v>0.82399999999999995</v>
      </c>
      <c r="V437" s="22">
        <v>1.3</v>
      </c>
      <c r="W437" s="22">
        <v>3.7</v>
      </c>
      <c r="X437" s="22">
        <v>5</v>
      </c>
      <c r="Y437" s="22">
        <v>2.9</v>
      </c>
      <c r="Z437" s="22">
        <v>0.9</v>
      </c>
      <c r="AA437" s="22">
        <v>0.4</v>
      </c>
      <c r="AB437" s="22">
        <v>2.2999999999999998</v>
      </c>
      <c r="AC437" s="22">
        <v>2.8</v>
      </c>
      <c r="AD437" s="22">
        <v>15.9</v>
      </c>
    </row>
    <row r="438" spans="1:30" ht="15.75" customHeight="1" x14ac:dyDescent="0.2">
      <c r="A438" s="21">
        <v>437</v>
      </c>
      <c r="B438" s="22" t="s">
        <v>556</v>
      </c>
      <c r="C438" s="22" t="s">
        <v>92</v>
      </c>
      <c r="D438" s="22">
        <v>22</v>
      </c>
      <c r="E438" s="22" t="s">
        <v>186</v>
      </c>
      <c r="F438" s="22">
        <v>31</v>
      </c>
      <c r="G438" s="22">
        <v>0</v>
      </c>
      <c r="H438" s="22">
        <v>10.7</v>
      </c>
      <c r="I438" s="22">
        <v>1.1000000000000001</v>
      </c>
      <c r="J438" s="22">
        <v>3</v>
      </c>
      <c r="K438" s="22">
        <v>0.36599999999999999</v>
      </c>
      <c r="L438" s="22">
        <v>0.5</v>
      </c>
      <c r="M438" s="22">
        <v>2</v>
      </c>
      <c r="N438" s="22">
        <v>0.27400000000000002</v>
      </c>
      <c r="O438" s="22">
        <v>0.5</v>
      </c>
      <c r="P438" s="22">
        <v>1</v>
      </c>
      <c r="Q438" s="22">
        <v>0.54800000000000004</v>
      </c>
      <c r="R438" s="22">
        <v>0.45700000000000002</v>
      </c>
      <c r="S438" s="22">
        <v>0.4</v>
      </c>
      <c r="T438" s="22">
        <v>0.5</v>
      </c>
      <c r="U438" s="22">
        <v>0.8</v>
      </c>
      <c r="V438" s="22">
        <v>0.2</v>
      </c>
      <c r="W438" s="22">
        <v>1</v>
      </c>
      <c r="X438" s="22">
        <v>1.3</v>
      </c>
      <c r="Y438" s="22">
        <v>0.8</v>
      </c>
      <c r="Z438" s="22">
        <v>0.5</v>
      </c>
      <c r="AA438" s="22">
        <v>0</v>
      </c>
      <c r="AB438" s="22">
        <v>0.2</v>
      </c>
      <c r="AC438" s="22">
        <v>1.3</v>
      </c>
      <c r="AD438" s="22">
        <v>3.1</v>
      </c>
    </row>
    <row r="439" spans="1:30" ht="15.75" customHeight="1" x14ac:dyDescent="0.2">
      <c r="A439" s="21">
        <v>438</v>
      </c>
      <c r="B439" s="22" t="s">
        <v>557</v>
      </c>
      <c r="C439" s="22" t="s">
        <v>84</v>
      </c>
      <c r="D439" s="22">
        <v>29</v>
      </c>
      <c r="E439" s="22" t="s">
        <v>186</v>
      </c>
      <c r="F439" s="22">
        <v>52</v>
      </c>
      <c r="G439" s="22">
        <v>52</v>
      </c>
      <c r="H439" s="22">
        <v>34.299999999999997</v>
      </c>
      <c r="I439" s="22">
        <v>8.5</v>
      </c>
      <c r="J439" s="22">
        <v>15.9</v>
      </c>
      <c r="K439" s="22">
        <v>0.53500000000000003</v>
      </c>
      <c r="L439" s="22">
        <v>1.2</v>
      </c>
      <c r="M439" s="22">
        <v>3.6</v>
      </c>
      <c r="N439" s="22">
        <v>0.34100000000000003</v>
      </c>
      <c r="O439" s="22">
        <v>7.3</v>
      </c>
      <c r="P439" s="22">
        <v>12.3</v>
      </c>
      <c r="Q439" s="22">
        <v>0.59099999999999997</v>
      </c>
      <c r="R439" s="22">
        <v>0.57299999999999995</v>
      </c>
      <c r="S439" s="22">
        <v>3.8</v>
      </c>
      <c r="T439" s="22">
        <v>5.3</v>
      </c>
      <c r="U439" s="22">
        <v>0.73299999999999998</v>
      </c>
      <c r="V439" s="22">
        <v>1.6</v>
      </c>
      <c r="W439" s="22">
        <v>4.9000000000000004</v>
      </c>
      <c r="X439" s="22">
        <v>6.5</v>
      </c>
      <c r="Y439" s="22">
        <v>4.8</v>
      </c>
      <c r="Z439" s="22">
        <v>0.8</v>
      </c>
      <c r="AA439" s="22">
        <v>0.3</v>
      </c>
      <c r="AB439" s="22">
        <v>2.1</v>
      </c>
      <c r="AC439" s="22">
        <v>2.4</v>
      </c>
      <c r="AD439" s="22">
        <v>22</v>
      </c>
    </row>
    <row r="440" spans="1:30" ht="15.75" customHeight="1" x14ac:dyDescent="0.2">
      <c r="A440" s="21">
        <v>439</v>
      </c>
      <c r="B440" s="22" t="s">
        <v>558</v>
      </c>
      <c r="C440" s="22" t="s">
        <v>103</v>
      </c>
      <c r="D440" s="22">
        <v>27</v>
      </c>
      <c r="E440" s="22" t="s">
        <v>172</v>
      </c>
      <c r="F440" s="22">
        <v>11</v>
      </c>
      <c r="G440" s="22">
        <v>9</v>
      </c>
      <c r="H440" s="22">
        <v>25.8</v>
      </c>
      <c r="I440" s="22">
        <v>3.4</v>
      </c>
      <c r="J440" s="22">
        <v>5.4</v>
      </c>
      <c r="K440" s="22">
        <v>0.627</v>
      </c>
      <c r="L440" s="22">
        <v>0</v>
      </c>
      <c r="M440" s="22">
        <v>0</v>
      </c>
      <c r="N440" s="20"/>
      <c r="O440" s="22">
        <v>3.4</v>
      </c>
      <c r="P440" s="22">
        <v>5.4</v>
      </c>
      <c r="Q440" s="22">
        <v>0.627</v>
      </c>
      <c r="R440" s="22">
        <v>0.627</v>
      </c>
      <c r="S440" s="22">
        <v>0.3</v>
      </c>
      <c r="T440" s="22">
        <v>0.7</v>
      </c>
      <c r="U440" s="22">
        <v>0.375</v>
      </c>
      <c r="V440" s="22">
        <v>2.4</v>
      </c>
      <c r="W440" s="22">
        <v>6.3</v>
      </c>
      <c r="X440" s="22">
        <v>8.6</v>
      </c>
      <c r="Y440" s="22">
        <v>6.4</v>
      </c>
      <c r="Z440" s="22">
        <v>0.8</v>
      </c>
      <c r="AA440" s="22">
        <v>0.7</v>
      </c>
      <c r="AB440" s="22">
        <v>2.2000000000000002</v>
      </c>
      <c r="AC440" s="22">
        <v>2.5</v>
      </c>
      <c r="AD440" s="22">
        <v>7</v>
      </c>
    </row>
    <row r="441" spans="1:30" ht="15.75" customHeight="1" x14ac:dyDescent="0.2">
      <c r="A441" s="21">
        <v>440</v>
      </c>
      <c r="B441" s="22" t="s">
        <v>559</v>
      </c>
      <c r="C441" s="22" t="s">
        <v>92</v>
      </c>
      <c r="D441" s="22">
        <v>24</v>
      </c>
      <c r="E441" s="22" t="s">
        <v>118</v>
      </c>
      <c r="F441" s="22">
        <v>29</v>
      </c>
      <c r="G441" s="22">
        <v>29</v>
      </c>
      <c r="H441" s="22">
        <v>33.6</v>
      </c>
      <c r="I441" s="22">
        <v>8.1</v>
      </c>
      <c r="J441" s="22">
        <v>18.3</v>
      </c>
      <c r="K441" s="22">
        <v>0.442</v>
      </c>
      <c r="L441" s="22">
        <v>3.4</v>
      </c>
      <c r="M441" s="22">
        <v>8.8000000000000007</v>
      </c>
      <c r="N441" s="22">
        <v>0.38800000000000001</v>
      </c>
      <c r="O441" s="22">
        <v>4.7</v>
      </c>
      <c r="P441" s="22">
        <v>9.6</v>
      </c>
      <c r="Q441" s="22">
        <v>0.49099999999999999</v>
      </c>
      <c r="R441" s="22">
        <v>0.53500000000000003</v>
      </c>
      <c r="S441" s="22">
        <v>3.8</v>
      </c>
      <c r="T441" s="22">
        <v>4.2</v>
      </c>
      <c r="U441" s="22">
        <v>0.90900000000000003</v>
      </c>
      <c r="V441" s="22">
        <v>0.5</v>
      </c>
      <c r="W441" s="22">
        <v>3</v>
      </c>
      <c r="X441" s="22">
        <v>3.5</v>
      </c>
      <c r="Y441" s="22">
        <v>5.3</v>
      </c>
      <c r="Z441" s="22">
        <v>0.5</v>
      </c>
      <c r="AA441" s="22">
        <v>0.1</v>
      </c>
      <c r="AB441" s="22">
        <v>2.5</v>
      </c>
      <c r="AC441" s="22">
        <v>2</v>
      </c>
      <c r="AD441" s="22">
        <v>23.4</v>
      </c>
    </row>
    <row r="442" spans="1:30" ht="15.75" customHeight="1" x14ac:dyDescent="0.2">
      <c r="A442" s="21">
        <v>441</v>
      </c>
      <c r="B442" s="22" t="s">
        <v>560</v>
      </c>
      <c r="C442" s="22" t="s">
        <v>29</v>
      </c>
      <c r="D442" s="22">
        <v>25</v>
      </c>
      <c r="E442" s="22" t="s">
        <v>114</v>
      </c>
      <c r="F442" s="22">
        <v>26</v>
      </c>
      <c r="G442" s="22">
        <v>7</v>
      </c>
      <c r="H442" s="22">
        <v>9.3000000000000007</v>
      </c>
      <c r="I442" s="22">
        <v>0.8</v>
      </c>
      <c r="J442" s="22">
        <v>1</v>
      </c>
      <c r="K442" s="22">
        <v>0.74099999999999999</v>
      </c>
      <c r="L442" s="22">
        <v>0</v>
      </c>
      <c r="M442" s="22">
        <v>0</v>
      </c>
      <c r="N442" s="22">
        <v>0</v>
      </c>
      <c r="O442" s="22">
        <v>0.8</v>
      </c>
      <c r="P442" s="22">
        <v>1</v>
      </c>
      <c r="Q442" s="22">
        <v>0.74099999999999999</v>
      </c>
      <c r="R442" s="22">
        <v>0.74099999999999999</v>
      </c>
      <c r="S442" s="22">
        <v>0.2</v>
      </c>
      <c r="T442" s="22">
        <v>0.3</v>
      </c>
      <c r="U442" s="22">
        <v>0.57099999999999995</v>
      </c>
      <c r="V442" s="22">
        <v>0.8</v>
      </c>
      <c r="W442" s="22">
        <v>1.4</v>
      </c>
      <c r="X442" s="22">
        <v>2.2000000000000002</v>
      </c>
      <c r="Y442" s="22">
        <v>0.3</v>
      </c>
      <c r="Z442" s="22">
        <v>0.1</v>
      </c>
      <c r="AA442" s="22">
        <v>0.4</v>
      </c>
      <c r="AB442" s="22">
        <v>0.3</v>
      </c>
      <c r="AC442" s="22">
        <v>0.8</v>
      </c>
      <c r="AD442" s="22">
        <v>1.7</v>
      </c>
    </row>
    <row r="443" spans="1:30" ht="15.75" customHeight="1" x14ac:dyDescent="0.2">
      <c r="A443" s="21">
        <v>442</v>
      </c>
      <c r="B443" s="22" t="s">
        <v>561</v>
      </c>
      <c r="C443" s="22" t="s">
        <v>29</v>
      </c>
      <c r="D443" s="22">
        <v>25</v>
      </c>
      <c r="E443" s="22" t="s">
        <v>114</v>
      </c>
      <c r="F443" s="22">
        <v>2</v>
      </c>
      <c r="G443" s="22">
        <v>0</v>
      </c>
      <c r="H443" s="22">
        <v>1</v>
      </c>
      <c r="I443" s="22">
        <v>0</v>
      </c>
      <c r="J443" s="22">
        <v>0.5</v>
      </c>
      <c r="K443" s="22">
        <v>0</v>
      </c>
      <c r="L443" s="22">
        <v>0</v>
      </c>
      <c r="M443" s="22">
        <v>0</v>
      </c>
      <c r="N443" s="22">
        <v>0</v>
      </c>
      <c r="O443" s="22">
        <v>0</v>
      </c>
      <c r="P443" s="22">
        <v>0.5</v>
      </c>
      <c r="Q443" s="22">
        <v>0</v>
      </c>
      <c r="R443" s="22">
        <v>0</v>
      </c>
      <c r="S443" s="22">
        <v>0</v>
      </c>
      <c r="T443" s="22">
        <v>0</v>
      </c>
      <c r="U443" s="20"/>
      <c r="V443" s="22">
        <v>0</v>
      </c>
      <c r="W443" s="22">
        <v>0</v>
      </c>
      <c r="X443" s="22">
        <v>0</v>
      </c>
      <c r="Y443" s="22">
        <v>0</v>
      </c>
      <c r="Z443" s="22">
        <v>0</v>
      </c>
      <c r="AA443" s="22">
        <v>0</v>
      </c>
      <c r="AB443" s="22">
        <v>0</v>
      </c>
      <c r="AC443" s="22">
        <v>0</v>
      </c>
      <c r="AD443" s="22">
        <v>0</v>
      </c>
    </row>
    <row r="444" spans="1:30" ht="15.75" customHeight="1" x14ac:dyDescent="0.2">
      <c r="A444" s="21">
        <v>443</v>
      </c>
      <c r="B444" s="22" t="s">
        <v>562</v>
      </c>
      <c r="C444" s="22" t="s">
        <v>112</v>
      </c>
      <c r="D444" s="22">
        <v>24</v>
      </c>
      <c r="E444" s="22" t="s">
        <v>135</v>
      </c>
      <c r="F444" s="22">
        <v>5</v>
      </c>
      <c r="G444" s="22">
        <v>0</v>
      </c>
      <c r="H444" s="22">
        <v>3.8</v>
      </c>
      <c r="I444" s="22">
        <v>0.4</v>
      </c>
      <c r="J444" s="22">
        <v>0.6</v>
      </c>
      <c r="K444" s="22">
        <v>0.66700000000000004</v>
      </c>
      <c r="L444" s="22">
        <v>0</v>
      </c>
      <c r="M444" s="22">
        <v>0.2</v>
      </c>
      <c r="N444" s="22">
        <v>0</v>
      </c>
      <c r="O444" s="22">
        <v>0.4</v>
      </c>
      <c r="P444" s="22">
        <v>0.4</v>
      </c>
      <c r="Q444" s="22">
        <v>1</v>
      </c>
      <c r="R444" s="22">
        <v>0.66700000000000004</v>
      </c>
      <c r="S444" s="22">
        <v>0</v>
      </c>
      <c r="T444" s="22">
        <v>0</v>
      </c>
      <c r="U444" s="20"/>
      <c r="V444" s="22">
        <v>0</v>
      </c>
      <c r="W444" s="22">
        <v>0.8</v>
      </c>
      <c r="X444" s="22">
        <v>0.8</v>
      </c>
      <c r="Y444" s="22">
        <v>0.4</v>
      </c>
      <c r="Z444" s="22">
        <v>0</v>
      </c>
      <c r="AA444" s="22">
        <v>0.2</v>
      </c>
      <c r="AB444" s="22">
        <v>0.4</v>
      </c>
      <c r="AC444" s="22">
        <v>0.6</v>
      </c>
      <c r="AD444" s="22">
        <v>0.8</v>
      </c>
    </row>
    <row r="445" spans="1:30" ht="15.75" customHeight="1" x14ac:dyDescent="0.2">
      <c r="A445" s="21">
        <v>444</v>
      </c>
      <c r="B445" s="22" t="s">
        <v>563</v>
      </c>
      <c r="C445" s="22" t="s">
        <v>103</v>
      </c>
      <c r="D445" s="22">
        <v>24</v>
      </c>
      <c r="E445" s="22" t="s">
        <v>127</v>
      </c>
      <c r="F445" s="22">
        <v>1</v>
      </c>
      <c r="G445" s="22">
        <v>0</v>
      </c>
      <c r="H445" s="22">
        <v>0</v>
      </c>
      <c r="I445" s="22">
        <v>0</v>
      </c>
      <c r="J445" s="22">
        <v>0</v>
      </c>
      <c r="K445" s="22">
        <v>0</v>
      </c>
      <c r="L445" s="22">
        <v>0</v>
      </c>
      <c r="M445" s="22">
        <v>0</v>
      </c>
      <c r="N445" s="22">
        <v>0</v>
      </c>
      <c r="O445" s="22">
        <v>0</v>
      </c>
      <c r="P445" s="22">
        <v>0</v>
      </c>
      <c r="Q445" s="22">
        <v>0</v>
      </c>
      <c r="R445" s="22">
        <v>0</v>
      </c>
      <c r="S445" s="22">
        <v>0</v>
      </c>
      <c r="T445" s="22">
        <v>0</v>
      </c>
      <c r="U445" s="20">
        <v>0</v>
      </c>
      <c r="V445" s="22">
        <v>0</v>
      </c>
      <c r="W445" s="22">
        <v>0</v>
      </c>
      <c r="X445" s="22">
        <v>0</v>
      </c>
      <c r="Y445" s="22">
        <v>0</v>
      </c>
      <c r="Z445" s="22">
        <v>0</v>
      </c>
      <c r="AA445" s="22">
        <v>0</v>
      </c>
      <c r="AB445" s="22">
        <v>0</v>
      </c>
      <c r="AC445" s="22">
        <v>0</v>
      </c>
      <c r="AD445" s="22">
        <v>0</v>
      </c>
    </row>
    <row r="446" spans="1:30" ht="15.75" customHeight="1" x14ac:dyDescent="0.2">
      <c r="A446" s="21">
        <v>445</v>
      </c>
      <c r="B446" s="22" t="s">
        <v>564</v>
      </c>
      <c r="C446" s="22" t="s">
        <v>103</v>
      </c>
      <c r="D446" s="22">
        <v>29</v>
      </c>
      <c r="E446" s="22" t="s">
        <v>95</v>
      </c>
      <c r="F446" s="22">
        <v>20</v>
      </c>
      <c r="G446" s="22">
        <v>20</v>
      </c>
      <c r="H446" s="22">
        <v>30.3</v>
      </c>
      <c r="I446" s="22">
        <v>5.0999999999999996</v>
      </c>
      <c r="J446" s="22">
        <v>11.9</v>
      </c>
      <c r="K446" s="22">
        <v>0.43</v>
      </c>
      <c r="L446" s="22">
        <v>2.1</v>
      </c>
      <c r="M446" s="22">
        <v>6.7</v>
      </c>
      <c r="N446" s="22">
        <v>0.313</v>
      </c>
      <c r="O446" s="22">
        <v>3</v>
      </c>
      <c r="P446" s="22">
        <v>5.2</v>
      </c>
      <c r="Q446" s="22">
        <v>0.58299999999999996</v>
      </c>
      <c r="R446" s="22">
        <v>0.51900000000000002</v>
      </c>
      <c r="S446" s="22">
        <v>2.2000000000000002</v>
      </c>
      <c r="T446" s="22">
        <v>2.8</v>
      </c>
      <c r="U446" s="22">
        <v>0.76800000000000002</v>
      </c>
      <c r="V446" s="22">
        <v>0.3</v>
      </c>
      <c r="W446" s="22">
        <v>2.4</v>
      </c>
      <c r="X446" s="22">
        <v>2.7</v>
      </c>
      <c r="Y446" s="22">
        <v>4.3</v>
      </c>
      <c r="Z446" s="22">
        <v>2.1</v>
      </c>
      <c r="AA446" s="22">
        <v>0.3</v>
      </c>
      <c r="AB446" s="22">
        <v>3.1</v>
      </c>
      <c r="AC446" s="22">
        <v>2.7</v>
      </c>
      <c r="AD446" s="22">
        <v>14.5</v>
      </c>
    </row>
    <row r="447" spans="1:30" ht="15.75" customHeight="1" x14ac:dyDescent="0.2">
      <c r="A447" s="21">
        <v>446</v>
      </c>
      <c r="B447" s="22" t="s">
        <v>565</v>
      </c>
      <c r="C447" s="22" t="s">
        <v>103</v>
      </c>
      <c r="D447" s="22">
        <v>26</v>
      </c>
      <c r="E447" s="22" t="s">
        <v>172</v>
      </c>
      <c r="F447" s="22">
        <v>36</v>
      </c>
      <c r="G447" s="22">
        <v>1</v>
      </c>
      <c r="H447" s="22">
        <v>20.2</v>
      </c>
      <c r="I447" s="22">
        <v>3</v>
      </c>
      <c r="J447" s="22">
        <v>6.8</v>
      </c>
      <c r="K447" s="22">
        <v>0.44400000000000001</v>
      </c>
      <c r="L447" s="22">
        <v>0.5</v>
      </c>
      <c r="M447" s="22">
        <v>1.9</v>
      </c>
      <c r="N447" s="22">
        <v>0.28399999999999997</v>
      </c>
      <c r="O447" s="22">
        <v>2.5</v>
      </c>
      <c r="P447" s="22">
        <v>4.9000000000000004</v>
      </c>
      <c r="Q447" s="22">
        <v>0.50600000000000001</v>
      </c>
      <c r="R447" s="22">
        <v>0.48399999999999999</v>
      </c>
      <c r="S447" s="22">
        <v>0.9</v>
      </c>
      <c r="T447" s="22">
        <v>1.1000000000000001</v>
      </c>
      <c r="U447" s="22">
        <v>0.78</v>
      </c>
      <c r="V447" s="22">
        <v>1.1000000000000001</v>
      </c>
      <c r="W447" s="22">
        <v>2.4</v>
      </c>
      <c r="X447" s="22">
        <v>3.5</v>
      </c>
      <c r="Y447" s="22">
        <v>4</v>
      </c>
      <c r="Z447" s="22">
        <v>1.3</v>
      </c>
      <c r="AA447" s="22">
        <v>0.3</v>
      </c>
      <c r="AB447" s="22">
        <v>1.2</v>
      </c>
      <c r="AC447" s="22">
        <v>2.4</v>
      </c>
      <c r="AD447" s="22">
        <v>7.4</v>
      </c>
    </row>
    <row r="448" spans="1:30" ht="15.75" customHeight="1" x14ac:dyDescent="0.2">
      <c r="A448" s="21">
        <v>447</v>
      </c>
      <c r="B448" s="22" t="s">
        <v>566</v>
      </c>
      <c r="C448" s="22" t="s">
        <v>92</v>
      </c>
      <c r="D448" s="22">
        <v>26</v>
      </c>
      <c r="E448" s="22" t="s">
        <v>90</v>
      </c>
      <c r="F448" s="22">
        <v>9</v>
      </c>
      <c r="G448" s="22">
        <v>0</v>
      </c>
      <c r="H448" s="22">
        <v>14.6</v>
      </c>
      <c r="I448" s="22">
        <v>1.7</v>
      </c>
      <c r="J448" s="22">
        <v>3.7</v>
      </c>
      <c r="K448" s="22">
        <v>0.45500000000000002</v>
      </c>
      <c r="L448" s="22">
        <v>0.8</v>
      </c>
      <c r="M448" s="22">
        <v>1.9</v>
      </c>
      <c r="N448" s="22">
        <v>0.41199999999999998</v>
      </c>
      <c r="O448" s="22">
        <v>0.9</v>
      </c>
      <c r="P448" s="22">
        <v>1.8</v>
      </c>
      <c r="Q448" s="22">
        <v>0.5</v>
      </c>
      <c r="R448" s="22">
        <v>0.56100000000000005</v>
      </c>
      <c r="S448" s="22">
        <v>0.2</v>
      </c>
      <c r="T448" s="22">
        <v>0.2</v>
      </c>
      <c r="U448" s="22">
        <v>1</v>
      </c>
      <c r="V448" s="22">
        <v>0.7</v>
      </c>
      <c r="W448" s="22">
        <v>0.9</v>
      </c>
      <c r="X448" s="22">
        <v>1.6</v>
      </c>
      <c r="Y448" s="22">
        <v>1.6</v>
      </c>
      <c r="Z448" s="22">
        <v>1</v>
      </c>
      <c r="AA448" s="22">
        <v>0.3</v>
      </c>
      <c r="AB448" s="22">
        <v>0.6</v>
      </c>
      <c r="AC448" s="22">
        <v>1.3</v>
      </c>
      <c r="AD448" s="22">
        <v>4.3</v>
      </c>
    </row>
    <row r="449" spans="1:30" ht="15.75" customHeight="1" x14ac:dyDescent="0.2">
      <c r="A449" s="21">
        <v>448</v>
      </c>
      <c r="B449" s="22" t="s">
        <v>567</v>
      </c>
      <c r="C449" s="22" t="s">
        <v>103</v>
      </c>
      <c r="D449" s="22">
        <v>35</v>
      </c>
      <c r="E449" s="22" t="s">
        <v>123</v>
      </c>
      <c r="F449" s="22">
        <v>43</v>
      </c>
      <c r="G449" s="22">
        <v>5</v>
      </c>
      <c r="H449" s="22">
        <v>17.2</v>
      </c>
      <c r="I449" s="22">
        <v>1.5</v>
      </c>
      <c r="J449" s="22">
        <v>3.7</v>
      </c>
      <c r="K449" s="22">
        <v>0.41799999999999998</v>
      </c>
      <c r="L449" s="22">
        <v>0.1</v>
      </c>
      <c r="M449" s="22">
        <v>0.2</v>
      </c>
      <c r="N449" s="22">
        <v>0.5</v>
      </c>
      <c r="O449" s="22">
        <v>1.4</v>
      </c>
      <c r="P449" s="22">
        <v>3.5</v>
      </c>
      <c r="Q449" s="22">
        <v>0.41299999999999998</v>
      </c>
      <c r="R449" s="22">
        <v>0.43</v>
      </c>
      <c r="S449" s="22">
        <v>0.1</v>
      </c>
      <c r="T449" s="22">
        <v>0.1</v>
      </c>
      <c r="U449" s="22">
        <v>0.75</v>
      </c>
      <c r="V449" s="22">
        <v>0.3</v>
      </c>
      <c r="W449" s="22">
        <v>1.5</v>
      </c>
      <c r="X449" s="22">
        <v>1.8</v>
      </c>
      <c r="Y449" s="22">
        <v>3.4</v>
      </c>
      <c r="Z449" s="22">
        <v>0.4</v>
      </c>
      <c r="AA449" s="22">
        <v>0.1</v>
      </c>
      <c r="AB449" s="22">
        <v>1.1000000000000001</v>
      </c>
      <c r="AC449" s="22">
        <v>1.1000000000000001</v>
      </c>
      <c r="AD449" s="22">
        <v>3.2</v>
      </c>
    </row>
    <row r="450" spans="1:30" ht="15.75" customHeight="1" x14ac:dyDescent="0.2">
      <c r="A450" s="21">
        <v>449</v>
      </c>
      <c r="B450" s="22" t="s">
        <v>568</v>
      </c>
      <c r="C450" s="22" t="s">
        <v>84</v>
      </c>
      <c r="D450" s="22">
        <v>20</v>
      </c>
      <c r="E450" s="22" t="s">
        <v>178</v>
      </c>
      <c r="F450" s="22">
        <v>47</v>
      </c>
      <c r="G450" s="22">
        <v>47</v>
      </c>
      <c r="H450" s="22">
        <v>31.4</v>
      </c>
      <c r="I450" s="22">
        <v>4.9000000000000004</v>
      </c>
      <c r="J450" s="22">
        <v>10.6</v>
      </c>
      <c r="K450" s="22">
        <v>0.46500000000000002</v>
      </c>
      <c r="L450" s="22">
        <v>1.7</v>
      </c>
      <c r="M450" s="22">
        <v>4.5</v>
      </c>
      <c r="N450" s="22">
        <v>0.37</v>
      </c>
      <c r="O450" s="22">
        <v>3.3</v>
      </c>
      <c r="P450" s="22">
        <v>6.1</v>
      </c>
      <c r="Q450" s="22">
        <v>0.53500000000000003</v>
      </c>
      <c r="R450" s="22">
        <v>0.54300000000000004</v>
      </c>
      <c r="S450" s="22">
        <v>1.7</v>
      </c>
      <c r="T450" s="22">
        <v>2.1</v>
      </c>
      <c r="U450" s="22">
        <v>0.81399999999999995</v>
      </c>
      <c r="V450" s="22">
        <v>2</v>
      </c>
      <c r="W450" s="22">
        <v>6.4</v>
      </c>
      <c r="X450" s="22">
        <v>8.3000000000000007</v>
      </c>
      <c r="Y450" s="22">
        <v>1.4</v>
      </c>
      <c r="Z450" s="22">
        <v>0.7</v>
      </c>
      <c r="AA450" s="22">
        <v>0.8</v>
      </c>
      <c r="AB450" s="22">
        <v>1.3</v>
      </c>
      <c r="AC450" s="22">
        <v>2.7</v>
      </c>
      <c r="AD450" s="22">
        <v>13.2</v>
      </c>
    </row>
    <row r="451" spans="1:30" ht="15.75" customHeight="1" x14ac:dyDescent="0.2">
      <c r="A451" s="21">
        <v>450</v>
      </c>
      <c r="B451" s="22" t="s">
        <v>569</v>
      </c>
      <c r="C451" s="22" t="s">
        <v>29</v>
      </c>
      <c r="D451" s="22">
        <v>23</v>
      </c>
      <c r="E451" s="22" t="s">
        <v>186</v>
      </c>
      <c r="F451" s="22">
        <v>38</v>
      </c>
      <c r="G451" s="22">
        <v>13</v>
      </c>
      <c r="H451" s="22">
        <v>0</v>
      </c>
      <c r="I451" s="22">
        <v>4.2</v>
      </c>
      <c r="J451" s="22">
        <v>6.7</v>
      </c>
      <c r="K451" s="22">
        <v>0.63200000000000001</v>
      </c>
      <c r="L451" s="22">
        <v>1.2</v>
      </c>
      <c r="M451" s="22">
        <v>2.4</v>
      </c>
      <c r="N451" s="22">
        <v>0.48399999999999999</v>
      </c>
      <c r="O451" s="22">
        <v>3.1</v>
      </c>
      <c r="P451" s="22">
        <v>4.3</v>
      </c>
      <c r="Q451" s="22">
        <v>0.71599999999999997</v>
      </c>
      <c r="R451" s="22">
        <v>0.71899999999999997</v>
      </c>
      <c r="S451" s="22">
        <v>1.2</v>
      </c>
      <c r="T451" s="22">
        <v>1.7</v>
      </c>
      <c r="U451" s="22">
        <v>0.70299999999999996</v>
      </c>
      <c r="V451" s="22">
        <v>1.6</v>
      </c>
      <c r="W451" s="22">
        <v>4</v>
      </c>
      <c r="X451" s="22">
        <v>5.6</v>
      </c>
      <c r="Y451" s="22">
        <v>1</v>
      </c>
      <c r="Z451" s="22">
        <v>0.3</v>
      </c>
      <c r="AA451" s="22">
        <v>0.7</v>
      </c>
      <c r="AB451" s="22">
        <v>0.8</v>
      </c>
      <c r="AC451" s="22">
        <v>2.2999999999999998</v>
      </c>
      <c r="AD451" s="22">
        <v>10.8</v>
      </c>
    </row>
    <row r="452" spans="1:30" ht="15.75" customHeight="1" x14ac:dyDescent="0.2">
      <c r="A452" s="21">
        <v>451</v>
      </c>
      <c r="B452" s="22" t="s">
        <v>570</v>
      </c>
      <c r="C452" s="22" t="s">
        <v>92</v>
      </c>
      <c r="D452" s="22">
        <v>19</v>
      </c>
      <c r="E452" s="22" t="s">
        <v>123</v>
      </c>
      <c r="F452" s="22">
        <v>36</v>
      </c>
      <c r="G452" s="22">
        <v>0</v>
      </c>
      <c r="H452" s="22">
        <v>15.9</v>
      </c>
      <c r="I452" s="22">
        <v>2.4</v>
      </c>
      <c r="J452" s="22">
        <v>6</v>
      </c>
      <c r="K452" s="22">
        <v>0.40600000000000003</v>
      </c>
      <c r="L452" s="22">
        <v>1.4</v>
      </c>
      <c r="M452" s="22">
        <v>3.1</v>
      </c>
      <c r="N452" s="22">
        <v>0.45100000000000001</v>
      </c>
      <c r="O452" s="22">
        <v>1</v>
      </c>
      <c r="P452" s="22">
        <v>2.9</v>
      </c>
      <c r="Q452" s="22">
        <v>0.35599999999999998</v>
      </c>
      <c r="R452" s="22">
        <v>0.52300000000000002</v>
      </c>
      <c r="S452" s="22">
        <v>0.3</v>
      </c>
      <c r="T452" s="22">
        <v>0.4</v>
      </c>
      <c r="U452" s="22">
        <v>0.84599999999999997</v>
      </c>
      <c r="V452" s="22">
        <v>0.4</v>
      </c>
      <c r="W452" s="22">
        <v>1.1000000000000001</v>
      </c>
      <c r="X452" s="22">
        <v>1.5</v>
      </c>
      <c r="Y452" s="22">
        <v>1.3</v>
      </c>
      <c r="Z452" s="22">
        <v>0.2</v>
      </c>
      <c r="AA452" s="22">
        <v>0.2</v>
      </c>
      <c r="AB452" s="22">
        <v>0.9</v>
      </c>
      <c r="AC452" s="22">
        <v>1.3</v>
      </c>
      <c r="AD452" s="22">
        <v>6.6</v>
      </c>
    </row>
    <row r="453" spans="1:30" ht="15.75" customHeight="1" x14ac:dyDescent="0.2">
      <c r="A453" s="21">
        <v>452</v>
      </c>
      <c r="B453" s="22" t="s">
        <v>571</v>
      </c>
      <c r="C453" s="22" t="s">
        <v>103</v>
      </c>
      <c r="D453" s="22">
        <v>21</v>
      </c>
      <c r="E453" s="22" t="s">
        <v>127</v>
      </c>
      <c r="F453" s="22">
        <v>9</v>
      </c>
      <c r="G453" s="22">
        <v>0</v>
      </c>
      <c r="H453" s="22">
        <v>6.9</v>
      </c>
      <c r="I453" s="22">
        <v>1.8</v>
      </c>
      <c r="J453" s="22">
        <v>4.0999999999999996</v>
      </c>
      <c r="K453" s="22">
        <v>0.432</v>
      </c>
      <c r="L453" s="22">
        <v>1.3</v>
      </c>
      <c r="M453" s="22">
        <v>3.1</v>
      </c>
      <c r="N453" s="22">
        <v>0.42899999999999999</v>
      </c>
      <c r="O453" s="22">
        <v>0.4</v>
      </c>
      <c r="P453" s="22">
        <v>1</v>
      </c>
      <c r="Q453" s="22">
        <v>0.44400000000000001</v>
      </c>
      <c r="R453" s="22">
        <v>0.59499999999999997</v>
      </c>
      <c r="S453" s="22">
        <v>0.2</v>
      </c>
      <c r="T453" s="22">
        <v>0.3</v>
      </c>
      <c r="U453" s="22">
        <v>0.66700000000000004</v>
      </c>
      <c r="V453" s="22">
        <v>0</v>
      </c>
      <c r="W453" s="22">
        <v>0.2</v>
      </c>
      <c r="X453" s="22">
        <v>0.2</v>
      </c>
      <c r="Y453" s="22">
        <v>1.1000000000000001</v>
      </c>
      <c r="Z453" s="22">
        <v>0.8</v>
      </c>
      <c r="AA453" s="22">
        <v>0</v>
      </c>
      <c r="AB453" s="22">
        <v>0.4</v>
      </c>
      <c r="AC453" s="22">
        <v>0.3</v>
      </c>
      <c r="AD453" s="22">
        <v>5.0999999999999996</v>
      </c>
    </row>
    <row r="454" spans="1:30" ht="15.75" customHeight="1" x14ac:dyDescent="0.2">
      <c r="A454" s="21">
        <v>453</v>
      </c>
      <c r="B454" s="22" t="s">
        <v>572</v>
      </c>
      <c r="C454" s="22" t="s">
        <v>84</v>
      </c>
      <c r="D454" s="22">
        <v>20</v>
      </c>
      <c r="E454" s="22" t="s">
        <v>133</v>
      </c>
      <c r="F454" s="22">
        <v>53</v>
      </c>
      <c r="G454" s="22">
        <v>52</v>
      </c>
      <c r="H454" s="22">
        <v>29.5</v>
      </c>
      <c r="I454" s="22">
        <v>4.4000000000000004</v>
      </c>
      <c r="J454" s="22">
        <v>10.1</v>
      </c>
      <c r="K454" s="22">
        <v>0.439</v>
      </c>
      <c r="L454" s="22">
        <v>1</v>
      </c>
      <c r="M454" s="22">
        <v>2.8</v>
      </c>
      <c r="N454" s="22">
        <v>0.33800000000000002</v>
      </c>
      <c r="O454" s="22">
        <v>3.5</v>
      </c>
      <c r="P454" s="22">
        <v>7.2</v>
      </c>
      <c r="Q454" s="22">
        <v>0.47899999999999998</v>
      </c>
      <c r="R454" s="22">
        <v>0.48699999999999999</v>
      </c>
      <c r="S454" s="22">
        <v>1.5</v>
      </c>
      <c r="T454" s="22">
        <v>1.9</v>
      </c>
      <c r="U454" s="22">
        <v>0.77500000000000002</v>
      </c>
      <c r="V454" s="22">
        <v>1.8</v>
      </c>
      <c r="W454" s="22">
        <v>4.3</v>
      </c>
      <c r="X454" s="22">
        <v>6.1</v>
      </c>
      <c r="Y454" s="22">
        <v>3.7</v>
      </c>
      <c r="Z454" s="22">
        <v>0.7</v>
      </c>
      <c r="AA454" s="22">
        <v>0.4</v>
      </c>
      <c r="AB454" s="22">
        <v>1.9</v>
      </c>
      <c r="AC454" s="22">
        <v>2.2999999999999998</v>
      </c>
      <c r="AD454" s="22">
        <v>11.3</v>
      </c>
    </row>
    <row r="455" spans="1:30" ht="15.75" customHeight="1" x14ac:dyDescent="0.2">
      <c r="A455" s="21">
        <v>454</v>
      </c>
      <c r="B455" s="22" t="s">
        <v>573</v>
      </c>
      <c r="C455" s="22" t="s">
        <v>92</v>
      </c>
      <c r="D455" s="22">
        <v>21</v>
      </c>
      <c r="E455" s="22" t="s">
        <v>127</v>
      </c>
      <c r="F455" s="22">
        <v>32</v>
      </c>
      <c r="G455" s="22">
        <v>1</v>
      </c>
      <c r="H455" s="22">
        <v>0</v>
      </c>
      <c r="I455" s="22">
        <v>1.4</v>
      </c>
      <c r="J455" s="22">
        <v>3.7</v>
      </c>
      <c r="K455" s="22">
        <v>0.39</v>
      </c>
      <c r="L455" s="22">
        <v>0.3</v>
      </c>
      <c r="M455" s="22">
        <v>1.2</v>
      </c>
      <c r="N455" s="22">
        <v>0.216</v>
      </c>
      <c r="O455" s="22">
        <v>1.2</v>
      </c>
      <c r="P455" s="22">
        <v>2.5</v>
      </c>
      <c r="Q455" s="22">
        <v>0.46899999999999997</v>
      </c>
      <c r="R455" s="22">
        <v>0.42399999999999999</v>
      </c>
      <c r="S455" s="22">
        <v>0.9</v>
      </c>
      <c r="T455" s="22">
        <v>1.1000000000000001</v>
      </c>
      <c r="U455" s="22">
        <v>0.82399999999999995</v>
      </c>
      <c r="V455" s="22">
        <v>0.8</v>
      </c>
      <c r="W455" s="22">
        <v>1</v>
      </c>
      <c r="X455" s="22">
        <v>1.8</v>
      </c>
      <c r="Y455" s="22">
        <v>1.1000000000000001</v>
      </c>
      <c r="Z455" s="22">
        <v>0.8</v>
      </c>
      <c r="AA455" s="22">
        <v>0.3</v>
      </c>
      <c r="AB455" s="22">
        <v>0.8</v>
      </c>
      <c r="AC455" s="22">
        <v>1.5</v>
      </c>
      <c r="AD455" s="22">
        <v>4</v>
      </c>
    </row>
    <row r="456" spans="1:30" ht="15.75" customHeight="1" x14ac:dyDescent="0.2">
      <c r="A456" s="21">
        <v>455</v>
      </c>
      <c r="B456" s="22" t="s">
        <v>574</v>
      </c>
      <c r="C456" s="22" t="s">
        <v>84</v>
      </c>
      <c r="D456" s="22">
        <v>26</v>
      </c>
      <c r="E456" s="22" t="s">
        <v>131</v>
      </c>
      <c r="F456" s="22">
        <v>19</v>
      </c>
      <c r="G456" s="22">
        <v>1</v>
      </c>
      <c r="H456" s="22">
        <v>6.4</v>
      </c>
      <c r="I456" s="22">
        <v>1.1000000000000001</v>
      </c>
      <c r="J456" s="22">
        <v>2.4</v>
      </c>
      <c r="K456" s="22">
        <v>0.46700000000000003</v>
      </c>
      <c r="L456" s="22">
        <v>0.2</v>
      </c>
      <c r="M456" s="22">
        <v>0.4</v>
      </c>
      <c r="N456" s="22">
        <v>0.375</v>
      </c>
      <c r="O456" s="22">
        <v>0.9</v>
      </c>
      <c r="P456" s="22">
        <v>1.9</v>
      </c>
      <c r="Q456" s="22">
        <v>0.48599999999999999</v>
      </c>
      <c r="R456" s="22">
        <v>0.5</v>
      </c>
      <c r="S456" s="22">
        <v>0.4</v>
      </c>
      <c r="T456" s="22">
        <v>0.6</v>
      </c>
      <c r="U456" s="22">
        <v>0.72699999999999998</v>
      </c>
      <c r="V456" s="22">
        <v>0.6</v>
      </c>
      <c r="W456" s="22">
        <v>1</v>
      </c>
      <c r="X456" s="22">
        <v>1.6</v>
      </c>
      <c r="Y456" s="22">
        <v>0.4</v>
      </c>
      <c r="Z456" s="22">
        <v>0.3</v>
      </c>
      <c r="AA456" s="22">
        <v>0.3</v>
      </c>
      <c r="AB456" s="22">
        <v>0.5</v>
      </c>
      <c r="AC456" s="22">
        <v>0.7</v>
      </c>
      <c r="AD456" s="22">
        <v>2.8</v>
      </c>
    </row>
    <row r="457" spans="1:30" ht="15.75" customHeight="1" x14ac:dyDescent="0.2">
      <c r="A457" s="21">
        <v>456</v>
      </c>
      <c r="B457" s="22" t="s">
        <v>575</v>
      </c>
      <c r="C457" s="22" t="s">
        <v>84</v>
      </c>
      <c r="D457" s="22">
        <v>22</v>
      </c>
      <c r="E457" s="22" t="s">
        <v>159</v>
      </c>
      <c r="F457" s="22">
        <v>35</v>
      </c>
      <c r="G457" s="22">
        <v>34</v>
      </c>
      <c r="H457" s="22">
        <v>0</v>
      </c>
      <c r="I457" s="22">
        <v>4.0999999999999996</v>
      </c>
      <c r="J457" s="22">
        <v>8.6</v>
      </c>
      <c r="K457" s="22">
        <v>0.47</v>
      </c>
      <c r="L457" s="22">
        <v>1.4</v>
      </c>
      <c r="M457" s="22">
        <v>3.7</v>
      </c>
      <c r="N457" s="22">
        <v>0.374</v>
      </c>
      <c r="O457" s="22">
        <v>2.7</v>
      </c>
      <c r="P457" s="22">
        <v>4.9000000000000004</v>
      </c>
      <c r="Q457" s="22">
        <v>0.54400000000000004</v>
      </c>
      <c r="R457" s="22">
        <v>0.55100000000000005</v>
      </c>
      <c r="S457" s="22">
        <v>1.5</v>
      </c>
      <c r="T457" s="22">
        <v>2</v>
      </c>
      <c r="U457" s="22">
        <v>0.746</v>
      </c>
      <c r="V457" s="22">
        <v>1.8</v>
      </c>
      <c r="W457" s="22">
        <v>5</v>
      </c>
      <c r="X457" s="22">
        <v>6.8</v>
      </c>
      <c r="Y457" s="22">
        <v>1.7</v>
      </c>
      <c r="Z457" s="22">
        <v>0.4</v>
      </c>
      <c r="AA457" s="22">
        <v>0.8</v>
      </c>
      <c r="AB457" s="22">
        <v>1.5</v>
      </c>
      <c r="AC457" s="22">
        <v>2.5</v>
      </c>
      <c r="AD457" s="22">
        <v>11</v>
      </c>
    </row>
    <row r="458" spans="1:30" ht="15.75" customHeight="1" x14ac:dyDescent="0.2">
      <c r="A458" s="21">
        <v>457</v>
      </c>
      <c r="B458" s="22" t="s">
        <v>576</v>
      </c>
      <c r="C458" s="22" t="s">
        <v>112</v>
      </c>
      <c r="D458" s="22">
        <v>21</v>
      </c>
      <c r="E458" s="22" t="s">
        <v>170</v>
      </c>
      <c r="F458" s="22">
        <v>34</v>
      </c>
      <c r="G458" s="22">
        <v>0</v>
      </c>
      <c r="H458" s="22">
        <v>14.1</v>
      </c>
      <c r="I458" s="22">
        <v>2.2000000000000002</v>
      </c>
      <c r="J458" s="22">
        <v>5.7</v>
      </c>
      <c r="K458" s="22">
        <v>0.38300000000000001</v>
      </c>
      <c r="L458" s="22">
        <v>1.1000000000000001</v>
      </c>
      <c r="M458" s="22">
        <v>3.5</v>
      </c>
      <c r="N458" s="22">
        <v>0.317</v>
      </c>
      <c r="O458" s="22">
        <v>1.1000000000000001</v>
      </c>
      <c r="P458" s="22">
        <v>2.1</v>
      </c>
      <c r="Q458" s="22">
        <v>0.49299999999999999</v>
      </c>
      <c r="R458" s="22">
        <v>0.48199999999999998</v>
      </c>
      <c r="S458" s="22">
        <v>0.5</v>
      </c>
      <c r="T458" s="22">
        <v>0.7</v>
      </c>
      <c r="U458" s="22">
        <v>0.69599999999999995</v>
      </c>
      <c r="V458" s="22">
        <v>0.1</v>
      </c>
      <c r="W458" s="22">
        <v>1.4</v>
      </c>
      <c r="X458" s="22">
        <v>1.5</v>
      </c>
      <c r="Y458" s="22">
        <v>1.1000000000000001</v>
      </c>
      <c r="Z458" s="22">
        <v>0.5</v>
      </c>
      <c r="AA458" s="22">
        <v>0.2</v>
      </c>
      <c r="AB458" s="22">
        <v>0.5</v>
      </c>
      <c r="AC458" s="22">
        <v>1.4</v>
      </c>
      <c r="AD458" s="22">
        <v>5.9</v>
      </c>
    </row>
    <row r="459" spans="1:30" ht="15.75" customHeight="1" x14ac:dyDescent="0.2">
      <c r="A459" s="21">
        <v>458</v>
      </c>
      <c r="B459" s="22" t="s">
        <v>577</v>
      </c>
      <c r="C459" s="22" t="s">
        <v>112</v>
      </c>
      <c r="D459" s="22">
        <v>27</v>
      </c>
      <c r="E459" s="22" t="s">
        <v>101</v>
      </c>
      <c r="F459" s="22">
        <v>51</v>
      </c>
      <c r="G459" s="22">
        <v>51</v>
      </c>
      <c r="H459" s="22">
        <v>32.4</v>
      </c>
      <c r="I459" s="22">
        <v>4.5</v>
      </c>
      <c r="J459" s="22">
        <v>10.9</v>
      </c>
      <c r="K459" s="22">
        <v>0.40799999999999997</v>
      </c>
      <c r="L459" s="22">
        <v>2.4</v>
      </c>
      <c r="M459" s="22">
        <v>7.2</v>
      </c>
      <c r="N459" s="22">
        <v>0.33800000000000002</v>
      </c>
      <c r="O459" s="22">
        <v>2</v>
      </c>
      <c r="P459" s="22">
        <v>3.7</v>
      </c>
      <c r="Q459" s="22">
        <v>0.54500000000000004</v>
      </c>
      <c r="R459" s="22">
        <v>0.52</v>
      </c>
      <c r="S459" s="22">
        <v>1</v>
      </c>
      <c r="T459" s="22">
        <v>1.3</v>
      </c>
      <c r="U459" s="22">
        <v>0.78100000000000003</v>
      </c>
      <c r="V459" s="22">
        <v>0.8</v>
      </c>
      <c r="W459" s="22">
        <v>4.2</v>
      </c>
      <c r="X459" s="22">
        <v>5</v>
      </c>
      <c r="Y459" s="22">
        <v>3.7</v>
      </c>
      <c r="Z459" s="22">
        <v>0.9</v>
      </c>
      <c r="AA459" s="22">
        <v>0.5</v>
      </c>
      <c r="AB459" s="22">
        <v>1.5</v>
      </c>
      <c r="AC459" s="22">
        <v>2.5</v>
      </c>
      <c r="AD459" s="22">
        <v>12.3</v>
      </c>
    </row>
    <row r="460" spans="1:30" ht="15.75" customHeight="1" x14ac:dyDescent="0.2">
      <c r="A460" s="21">
        <v>459</v>
      </c>
      <c r="B460" s="22" t="s">
        <v>578</v>
      </c>
      <c r="C460" s="22" t="s">
        <v>92</v>
      </c>
      <c r="D460" s="22">
        <v>22</v>
      </c>
      <c r="E460" s="22" t="s">
        <v>110</v>
      </c>
      <c r="F460" s="22">
        <v>49</v>
      </c>
      <c r="G460" s="22">
        <v>49</v>
      </c>
      <c r="H460" s="22">
        <v>26.8</v>
      </c>
      <c r="I460" s="22">
        <v>4.4000000000000004</v>
      </c>
      <c r="J460" s="22">
        <v>9.8000000000000007</v>
      </c>
      <c r="K460" s="22">
        <v>0.44700000000000001</v>
      </c>
      <c r="L460" s="22">
        <v>2</v>
      </c>
      <c r="M460" s="22">
        <v>5.2</v>
      </c>
      <c r="N460" s="22">
        <v>0.38700000000000001</v>
      </c>
      <c r="O460" s="22">
        <v>2.2999999999999998</v>
      </c>
      <c r="P460" s="22">
        <v>4.5999999999999996</v>
      </c>
      <c r="Q460" s="22">
        <v>0.51600000000000001</v>
      </c>
      <c r="R460" s="22">
        <v>0.55000000000000004</v>
      </c>
      <c r="S460" s="22">
        <v>1.5</v>
      </c>
      <c r="T460" s="22">
        <v>2</v>
      </c>
      <c r="U460" s="22">
        <v>0.76</v>
      </c>
      <c r="V460" s="22">
        <v>0.7</v>
      </c>
      <c r="W460" s="22">
        <v>2.6</v>
      </c>
      <c r="X460" s="22">
        <v>3.2</v>
      </c>
      <c r="Y460" s="22">
        <v>2.4</v>
      </c>
      <c r="Z460" s="22">
        <v>1.4</v>
      </c>
      <c r="AA460" s="22">
        <v>0.6</v>
      </c>
      <c r="AB460" s="22">
        <v>1.9</v>
      </c>
      <c r="AC460" s="22">
        <v>2.8</v>
      </c>
      <c r="AD460" s="22">
        <v>12.2</v>
      </c>
    </row>
    <row r="461" spans="1:30" ht="15.75" customHeight="1" x14ac:dyDescent="0.2">
      <c r="A461" s="21">
        <v>460</v>
      </c>
      <c r="B461" s="22" t="s">
        <v>579</v>
      </c>
      <c r="C461" s="22" t="s">
        <v>112</v>
      </c>
      <c r="D461" s="22">
        <v>24</v>
      </c>
      <c r="E461" s="22" t="s">
        <v>90</v>
      </c>
      <c r="F461" s="22">
        <v>9</v>
      </c>
      <c r="G461" s="22">
        <v>0</v>
      </c>
      <c r="H461" s="22">
        <v>4.9000000000000004</v>
      </c>
      <c r="I461" s="22">
        <v>1</v>
      </c>
      <c r="J461" s="22">
        <v>2.2999999999999998</v>
      </c>
      <c r="K461" s="22">
        <v>0.42899999999999999</v>
      </c>
      <c r="L461" s="22">
        <v>0.6</v>
      </c>
      <c r="M461" s="22">
        <v>1.7</v>
      </c>
      <c r="N461" s="22">
        <v>0.33300000000000002</v>
      </c>
      <c r="O461" s="22">
        <v>0.4</v>
      </c>
      <c r="P461" s="22">
        <v>0.7</v>
      </c>
      <c r="Q461" s="22">
        <v>0.66700000000000004</v>
      </c>
      <c r="R461" s="22">
        <v>0.54800000000000004</v>
      </c>
      <c r="S461" s="22">
        <v>0</v>
      </c>
      <c r="T461" s="22">
        <v>0</v>
      </c>
      <c r="U461" s="20"/>
      <c r="V461" s="22">
        <v>0.1</v>
      </c>
      <c r="W461" s="22">
        <v>0.1</v>
      </c>
      <c r="X461" s="22">
        <v>0.2</v>
      </c>
      <c r="Y461" s="22">
        <v>0.3</v>
      </c>
      <c r="Z461" s="22">
        <v>0.1</v>
      </c>
      <c r="AA461" s="22">
        <v>0.1</v>
      </c>
      <c r="AB461" s="22">
        <v>0.3</v>
      </c>
      <c r="AC461" s="22">
        <v>0.2</v>
      </c>
      <c r="AD461" s="22">
        <v>2.6</v>
      </c>
    </row>
    <row r="462" spans="1:30" ht="15.75" customHeight="1" x14ac:dyDescent="0.2">
      <c r="A462" s="21">
        <v>461</v>
      </c>
      <c r="B462" s="22" t="s">
        <v>580</v>
      </c>
      <c r="C462" s="22" t="s">
        <v>112</v>
      </c>
      <c r="D462" s="22">
        <v>28</v>
      </c>
      <c r="E462" s="22" t="s">
        <v>178</v>
      </c>
      <c r="F462" s="22">
        <v>49</v>
      </c>
      <c r="G462" s="22">
        <v>9</v>
      </c>
      <c r="H462" s="22">
        <v>17.600000000000001</v>
      </c>
      <c r="I462" s="22">
        <v>1.8</v>
      </c>
      <c r="J462" s="22">
        <v>3.8</v>
      </c>
      <c r="K462" s="22">
        <v>0.47799999999999998</v>
      </c>
      <c r="L462" s="22">
        <v>0.4</v>
      </c>
      <c r="M462" s="22">
        <v>1.4</v>
      </c>
      <c r="N462" s="22">
        <v>0.29899999999999999</v>
      </c>
      <c r="O462" s="22">
        <v>1.4</v>
      </c>
      <c r="P462" s="22">
        <v>2.4</v>
      </c>
      <c r="Q462" s="22">
        <v>0.58099999999999996</v>
      </c>
      <c r="R462" s="22">
        <v>0.53300000000000003</v>
      </c>
      <c r="S462" s="22">
        <v>0.4</v>
      </c>
      <c r="T462" s="22">
        <v>0.6</v>
      </c>
      <c r="U462" s="22">
        <v>0.71399999999999997</v>
      </c>
      <c r="V462" s="22">
        <v>1</v>
      </c>
      <c r="W462" s="22">
        <v>2.2999999999999998</v>
      </c>
      <c r="X462" s="22">
        <v>3.3</v>
      </c>
      <c r="Y462" s="22">
        <v>1.1000000000000001</v>
      </c>
      <c r="Z462" s="22">
        <v>0.7</v>
      </c>
      <c r="AA462" s="22">
        <v>0.2</v>
      </c>
      <c r="AB462" s="22">
        <v>0.4</v>
      </c>
      <c r="AC462" s="22">
        <v>2.4</v>
      </c>
      <c r="AD462" s="22">
        <v>4.4000000000000004</v>
      </c>
    </row>
    <row r="463" spans="1:30" ht="15.75" customHeight="1" x14ac:dyDescent="0.2">
      <c r="A463" s="21">
        <v>462</v>
      </c>
      <c r="B463" s="22" t="s">
        <v>581</v>
      </c>
      <c r="C463" s="22" t="s">
        <v>84</v>
      </c>
      <c r="D463" s="22">
        <v>25</v>
      </c>
      <c r="E463" s="22" t="s">
        <v>131</v>
      </c>
      <c r="F463" s="22">
        <v>50</v>
      </c>
      <c r="G463" s="22">
        <v>50</v>
      </c>
      <c r="H463" s="22">
        <v>35.9</v>
      </c>
      <c r="I463" s="22">
        <v>9.1999999999999993</v>
      </c>
      <c r="J463" s="22">
        <v>19.399999999999999</v>
      </c>
      <c r="K463" s="22">
        <v>0.47399999999999998</v>
      </c>
      <c r="L463" s="22">
        <v>3</v>
      </c>
      <c r="M463" s="22">
        <v>8.4</v>
      </c>
      <c r="N463" s="22">
        <v>0.36199999999999999</v>
      </c>
      <c r="O463" s="22">
        <v>6.2</v>
      </c>
      <c r="P463" s="22">
        <v>11</v>
      </c>
      <c r="Q463" s="22">
        <v>0.56000000000000005</v>
      </c>
      <c r="R463" s="22">
        <v>0.55300000000000005</v>
      </c>
      <c r="S463" s="22">
        <v>5.6</v>
      </c>
      <c r="T463" s="22">
        <v>6.8</v>
      </c>
      <c r="U463" s="22">
        <v>0.82</v>
      </c>
      <c r="V463" s="22">
        <v>0.9</v>
      </c>
      <c r="W463" s="22">
        <v>7.6</v>
      </c>
      <c r="X463" s="22">
        <v>8.5</v>
      </c>
      <c r="Y463" s="22">
        <v>4.7</v>
      </c>
      <c r="Z463" s="22">
        <v>1</v>
      </c>
      <c r="AA463" s="22">
        <v>0.6</v>
      </c>
      <c r="AB463" s="22">
        <v>2.5</v>
      </c>
      <c r="AC463" s="22">
        <v>2</v>
      </c>
      <c r="AD463" s="22">
        <v>27</v>
      </c>
    </row>
    <row r="464" spans="1:30" ht="15.75" customHeight="1" x14ac:dyDescent="0.2">
      <c r="A464" s="21">
        <v>463</v>
      </c>
      <c r="B464" s="22" t="s">
        <v>582</v>
      </c>
      <c r="C464" s="22" t="s">
        <v>84</v>
      </c>
      <c r="D464" s="22">
        <v>24</v>
      </c>
      <c r="E464" s="22" t="s">
        <v>153</v>
      </c>
      <c r="F464" s="22">
        <v>18</v>
      </c>
      <c r="G464" s="22">
        <v>0</v>
      </c>
      <c r="H464" s="22">
        <v>7.3</v>
      </c>
      <c r="I464" s="22">
        <v>0.8</v>
      </c>
      <c r="J464" s="22">
        <v>1.6</v>
      </c>
      <c r="K464" s="22">
        <v>0.53600000000000003</v>
      </c>
      <c r="L464" s="22">
        <v>0.1</v>
      </c>
      <c r="M464" s="22">
        <v>0.4</v>
      </c>
      <c r="N464" s="22">
        <v>0.14299999999999999</v>
      </c>
      <c r="O464" s="22">
        <v>0.8</v>
      </c>
      <c r="P464" s="22">
        <v>1.2</v>
      </c>
      <c r="Q464" s="22">
        <v>0.66700000000000004</v>
      </c>
      <c r="R464" s="22">
        <v>0.55400000000000005</v>
      </c>
      <c r="S464" s="22">
        <v>0.1</v>
      </c>
      <c r="T464" s="22">
        <v>0.1</v>
      </c>
      <c r="U464" s="22">
        <v>1</v>
      </c>
      <c r="V464" s="22">
        <v>0.8</v>
      </c>
      <c r="W464" s="22">
        <v>0.7</v>
      </c>
      <c r="X464" s="22">
        <v>1.5</v>
      </c>
      <c r="Y464" s="22">
        <v>0.3</v>
      </c>
      <c r="Z464" s="22">
        <v>0.2</v>
      </c>
      <c r="AA464" s="22">
        <v>0.1</v>
      </c>
      <c r="AB464" s="22">
        <v>0.4</v>
      </c>
      <c r="AC464" s="22">
        <v>0.7</v>
      </c>
      <c r="AD464" s="22">
        <v>1.8</v>
      </c>
    </row>
    <row r="465" spans="1:30" ht="15.75" customHeight="1" x14ac:dyDescent="0.2">
      <c r="A465" s="21">
        <v>464</v>
      </c>
      <c r="B465" s="22" t="s">
        <v>583</v>
      </c>
      <c r="C465" s="22" t="s">
        <v>92</v>
      </c>
      <c r="D465" s="22">
        <v>37</v>
      </c>
      <c r="E465" s="22" t="s">
        <v>88</v>
      </c>
      <c r="F465" s="22">
        <v>16</v>
      </c>
      <c r="G465" s="22">
        <v>0</v>
      </c>
      <c r="H465" s="22">
        <v>4.3</v>
      </c>
      <c r="I465" s="22">
        <v>0.5</v>
      </c>
      <c r="J465" s="22">
        <v>1.3</v>
      </c>
      <c r="K465" s="22">
        <v>0.38100000000000001</v>
      </c>
      <c r="L465" s="22">
        <v>0.1</v>
      </c>
      <c r="M465" s="22">
        <v>0.6</v>
      </c>
      <c r="N465" s="22">
        <v>0.222</v>
      </c>
      <c r="O465" s="22">
        <v>0.4</v>
      </c>
      <c r="P465" s="22">
        <v>0.8</v>
      </c>
      <c r="Q465" s="22">
        <v>0.5</v>
      </c>
      <c r="R465" s="22">
        <v>0.42899999999999999</v>
      </c>
      <c r="S465" s="22">
        <v>0.3</v>
      </c>
      <c r="T465" s="22">
        <v>0.4</v>
      </c>
      <c r="U465" s="22">
        <v>0.83299999999999996</v>
      </c>
      <c r="V465" s="22">
        <v>0.3</v>
      </c>
      <c r="W465" s="22">
        <v>0.4</v>
      </c>
      <c r="X465" s="22">
        <v>0.7</v>
      </c>
      <c r="Y465" s="22">
        <v>0.4</v>
      </c>
      <c r="Z465" s="22">
        <v>0.2</v>
      </c>
      <c r="AA465" s="22">
        <v>0</v>
      </c>
      <c r="AB465" s="22">
        <v>0.3</v>
      </c>
      <c r="AC465" s="22">
        <v>0.4</v>
      </c>
      <c r="AD465" s="22">
        <v>1.4</v>
      </c>
    </row>
    <row r="466" spans="1:30" ht="15.75" customHeight="1" x14ac:dyDescent="0.2">
      <c r="A466" s="21">
        <v>465</v>
      </c>
      <c r="B466" s="22" t="s">
        <v>584</v>
      </c>
      <c r="C466" s="22" t="s">
        <v>92</v>
      </c>
      <c r="D466" s="22">
        <v>21</v>
      </c>
      <c r="E466" s="22" t="s">
        <v>153</v>
      </c>
      <c r="F466" s="22">
        <v>33</v>
      </c>
      <c r="G466" s="22">
        <v>1</v>
      </c>
      <c r="H466" s="22">
        <v>9.8000000000000007</v>
      </c>
      <c r="I466" s="22">
        <v>0.8</v>
      </c>
      <c r="J466" s="22">
        <v>2.2000000000000002</v>
      </c>
      <c r="K466" s="22">
        <v>0.375</v>
      </c>
      <c r="L466" s="22">
        <v>0.3</v>
      </c>
      <c r="M466" s="22">
        <v>1.2</v>
      </c>
      <c r="N466" s="22">
        <v>0.22</v>
      </c>
      <c r="O466" s="22">
        <v>0.5</v>
      </c>
      <c r="P466" s="22">
        <v>0.9</v>
      </c>
      <c r="Q466" s="22">
        <v>0.58099999999999996</v>
      </c>
      <c r="R466" s="22">
        <v>0.438</v>
      </c>
      <c r="S466" s="22">
        <v>0.5</v>
      </c>
      <c r="T466" s="22">
        <v>0.7</v>
      </c>
      <c r="U466" s="22">
        <v>0.72699999999999998</v>
      </c>
      <c r="V466" s="22">
        <v>0.3</v>
      </c>
      <c r="W466" s="22">
        <v>1.3</v>
      </c>
      <c r="X466" s="22">
        <v>1.6</v>
      </c>
      <c r="Y466" s="22">
        <v>1.2</v>
      </c>
      <c r="Z466" s="22">
        <v>0.3</v>
      </c>
      <c r="AA466" s="22">
        <v>0.2</v>
      </c>
      <c r="AB466" s="22">
        <v>0.5</v>
      </c>
      <c r="AC466" s="22">
        <v>1.3</v>
      </c>
      <c r="AD466" s="22">
        <v>2.4</v>
      </c>
    </row>
    <row r="467" spans="1:30" ht="15.75" customHeight="1" x14ac:dyDescent="0.2">
      <c r="A467" s="21">
        <v>466</v>
      </c>
      <c r="B467" s="22" t="s">
        <v>585</v>
      </c>
      <c r="C467" s="22" t="s">
        <v>29</v>
      </c>
      <c r="D467" s="22">
        <v>31</v>
      </c>
      <c r="E467" s="22" t="s">
        <v>88</v>
      </c>
      <c r="F467" s="22">
        <v>39</v>
      </c>
      <c r="G467" s="22">
        <v>1</v>
      </c>
      <c r="H467" s="22">
        <v>17.100000000000001</v>
      </c>
      <c r="I467" s="22">
        <v>2.6</v>
      </c>
      <c r="J467" s="22">
        <v>4.8</v>
      </c>
      <c r="K467" s="22">
        <v>0.53400000000000003</v>
      </c>
      <c r="L467" s="22">
        <v>0.4</v>
      </c>
      <c r="M467" s="22">
        <v>1</v>
      </c>
      <c r="N467" s="22">
        <v>0.41</v>
      </c>
      <c r="O467" s="22">
        <v>2.2000000000000002</v>
      </c>
      <c r="P467" s="22">
        <v>3.8</v>
      </c>
      <c r="Q467" s="22">
        <v>0.56699999999999995</v>
      </c>
      <c r="R467" s="22">
        <v>0.57699999999999996</v>
      </c>
      <c r="S467" s="22">
        <v>0.8</v>
      </c>
      <c r="T467" s="22">
        <v>1.1000000000000001</v>
      </c>
      <c r="U467" s="22">
        <v>0.72099999999999997</v>
      </c>
      <c r="V467" s="22">
        <v>1.5</v>
      </c>
      <c r="W467" s="22">
        <v>2.2000000000000002</v>
      </c>
      <c r="X467" s="22">
        <v>3.7</v>
      </c>
      <c r="Y467" s="22">
        <v>1</v>
      </c>
      <c r="Z467" s="22">
        <v>0.5</v>
      </c>
      <c r="AA467" s="22">
        <v>0.9</v>
      </c>
      <c r="AB467" s="22">
        <v>0.7</v>
      </c>
      <c r="AC467" s="22">
        <v>2.4</v>
      </c>
      <c r="AD467" s="22">
        <v>6.4</v>
      </c>
    </row>
    <row r="468" spans="1:30" ht="15.75" customHeight="1" x14ac:dyDescent="0.2">
      <c r="A468" s="21">
        <v>467</v>
      </c>
      <c r="B468" s="22" t="s">
        <v>586</v>
      </c>
      <c r="C468" s="22" t="s">
        <v>92</v>
      </c>
      <c r="D468" s="22">
        <v>22</v>
      </c>
      <c r="E468" s="22" t="s">
        <v>172</v>
      </c>
      <c r="F468" s="22">
        <v>43</v>
      </c>
      <c r="G468" s="22">
        <v>28</v>
      </c>
      <c r="H468" s="22">
        <v>29.7</v>
      </c>
      <c r="I468" s="22">
        <v>7.7</v>
      </c>
      <c r="J468" s="22">
        <v>17.399999999999999</v>
      </c>
      <c r="K468" s="22">
        <v>0.441</v>
      </c>
      <c r="L468" s="22">
        <v>2</v>
      </c>
      <c r="M468" s="22">
        <v>5.5</v>
      </c>
      <c r="N468" s="22">
        <v>0.36099999999999999</v>
      </c>
      <c r="O468" s="22">
        <v>5.7</v>
      </c>
      <c r="P468" s="22">
        <v>11.9</v>
      </c>
      <c r="Q468" s="22">
        <v>0.47899999999999998</v>
      </c>
      <c r="R468" s="22">
        <v>0.499</v>
      </c>
      <c r="S468" s="22">
        <v>4</v>
      </c>
      <c r="T468" s="22">
        <v>4.8</v>
      </c>
      <c r="U468" s="22">
        <v>0.83599999999999997</v>
      </c>
      <c r="V468" s="22">
        <v>0.3</v>
      </c>
      <c r="W468" s="22">
        <v>2.5</v>
      </c>
      <c r="X468" s="22">
        <v>2.9</v>
      </c>
      <c r="Y468" s="22">
        <v>2.6</v>
      </c>
      <c r="Z468" s="22">
        <v>0.7</v>
      </c>
      <c r="AA468" s="22">
        <v>0.3</v>
      </c>
      <c r="AB468" s="22">
        <v>1.8</v>
      </c>
      <c r="AC468" s="22">
        <v>2</v>
      </c>
      <c r="AD468" s="22">
        <v>21.4</v>
      </c>
    </row>
    <row r="469" spans="1:30" ht="15.75" customHeight="1" x14ac:dyDescent="0.2">
      <c r="A469" s="21">
        <v>468</v>
      </c>
      <c r="B469" s="22" t="s">
        <v>587</v>
      </c>
      <c r="C469" s="22" t="s">
        <v>112</v>
      </c>
      <c r="D469" s="22">
        <v>21</v>
      </c>
      <c r="E469" s="22" t="s">
        <v>178</v>
      </c>
      <c r="F469" s="22">
        <v>33</v>
      </c>
      <c r="G469" s="22">
        <v>4</v>
      </c>
      <c r="H469" s="22">
        <v>18.2</v>
      </c>
      <c r="I469" s="22">
        <v>2.8</v>
      </c>
      <c r="J469" s="22">
        <v>5.7</v>
      </c>
      <c r="K469" s="22">
        <v>0.503</v>
      </c>
      <c r="L469" s="22">
        <v>0.2</v>
      </c>
      <c r="M469" s="22">
        <v>1.2</v>
      </c>
      <c r="N469" s="22">
        <v>0.158</v>
      </c>
      <c r="O469" s="22">
        <v>2.7</v>
      </c>
      <c r="P469" s="22">
        <v>4.5</v>
      </c>
      <c r="Q469" s="22">
        <v>0.59099999999999997</v>
      </c>
      <c r="R469" s="22">
        <v>0.51900000000000002</v>
      </c>
      <c r="S469" s="22">
        <v>1.3</v>
      </c>
      <c r="T469" s="22">
        <v>2</v>
      </c>
      <c r="U469" s="22">
        <v>0.66700000000000004</v>
      </c>
      <c r="V469" s="22">
        <v>1.4</v>
      </c>
      <c r="W469" s="22">
        <v>3.7</v>
      </c>
      <c r="X469" s="22">
        <v>5.0999999999999996</v>
      </c>
      <c r="Y469" s="22">
        <v>2.4</v>
      </c>
      <c r="Z469" s="22">
        <v>1</v>
      </c>
      <c r="AA469" s="22">
        <v>0.4</v>
      </c>
      <c r="AB469" s="22">
        <v>1.5</v>
      </c>
      <c r="AC469" s="22">
        <v>2.2000000000000002</v>
      </c>
      <c r="AD469" s="22">
        <v>7.2</v>
      </c>
    </row>
    <row r="470" spans="1:30" ht="15.75" customHeight="1" x14ac:dyDescent="0.2">
      <c r="A470" s="21">
        <v>469</v>
      </c>
      <c r="B470" s="22" t="s">
        <v>588</v>
      </c>
      <c r="C470" s="22" t="s">
        <v>112</v>
      </c>
      <c r="D470" s="22">
        <v>21</v>
      </c>
      <c r="E470" s="22" t="s">
        <v>159</v>
      </c>
      <c r="F470" s="22">
        <v>52</v>
      </c>
      <c r="G470" s="22">
        <v>27</v>
      </c>
      <c r="H470" s="22">
        <v>23.8</v>
      </c>
      <c r="I470" s="22">
        <v>3.5</v>
      </c>
      <c r="J470" s="22">
        <v>7.3</v>
      </c>
      <c r="K470" s="22">
        <v>0.47599999999999998</v>
      </c>
      <c r="L470" s="22">
        <v>0.2</v>
      </c>
      <c r="M470" s="22">
        <v>1.6</v>
      </c>
      <c r="N470" s="22">
        <v>0.14599999999999999</v>
      </c>
      <c r="O470" s="22">
        <v>3.3</v>
      </c>
      <c r="P470" s="22">
        <v>5.7</v>
      </c>
      <c r="Q470" s="22">
        <v>0.56699999999999995</v>
      </c>
      <c r="R470" s="22">
        <v>0.49199999999999999</v>
      </c>
      <c r="S470" s="22">
        <v>1.2</v>
      </c>
      <c r="T470" s="22">
        <v>1.8</v>
      </c>
      <c r="U470" s="22">
        <v>0.63800000000000001</v>
      </c>
      <c r="V470" s="22">
        <v>2.2000000000000002</v>
      </c>
      <c r="W470" s="22">
        <v>4.4000000000000004</v>
      </c>
      <c r="X470" s="22">
        <v>6.6</v>
      </c>
      <c r="Y470" s="22">
        <v>1.9</v>
      </c>
      <c r="Z470" s="22">
        <v>1</v>
      </c>
      <c r="AA470" s="22">
        <v>0.9</v>
      </c>
      <c r="AB470" s="22">
        <v>1.3</v>
      </c>
      <c r="AC470" s="22">
        <v>2.8</v>
      </c>
      <c r="AD470" s="22">
        <v>8.3000000000000007</v>
      </c>
    </row>
    <row r="471" spans="1:30" ht="15.75" customHeight="1" x14ac:dyDescent="0.2">
      <c r="A471" s="21">
        <v>470</v>
      </c>
      <c r="B471" s="22" t="s">
        <v>589</v>
      </c>
      <c r="C471" s="22" t="s">
        <v>112</v>
      </c>
      <c r="D471" s="22">
        <v>33</v>
      </c>
      <c r="E471" s="22" t="s">
        <v>227</v>
      </c>
      <c r="F471" s="22">
        <v>47</v>
      </c>
      <c r="G471" s="22">
        <v>47</v>
      </c>
      <c r="H471" s="22">
        <v>30.6</v>
      </c>
      <c r="I471" s="22">
        <v>5.9</v>
      </c>
      <c r="J471" s="22">
        <v>14.4</v>
      </c>
      <c r="K471" s="22">
        <v>0.41299999999999998</v>
      </c>
      <c r="L471" s="22">
        <v>3.2</v>
      </c>
      <c r="M471" s="22">
        <v>8.6999999999999993</v>
      </c>
      <c r="N471" s="22">
        <v>0.373</v>
      </c>
      <c r="O471" s="22">
        <v>2.7</v>
      </c>
      <c r="P471" s="22">
        <v>5.7</v>
      </c>
      <c r="Q471" s="22">
        <v>0.47599999999999998</v>
      </c>
      <c r="R471" s="22">
        <v>0.52600000000000002</v>
      </c>
      <c r="S471" s="22">
        <v>1.8</v>
      </c>
      <c r="T471" s="22">
        <v>1.9</v>
      </c>
      <c r="U471" s="22">
        <v>0.91200000000000003</v>
      </c>
      <c r="V471" s="22">
        <v>0.5</v>
      </c>
      <c r="W471" s="22">
        <v>2.9</v>
      </c>
      <c r="X471" s="22">
        <v>3.4</v>
      </c>
      <c r="Y471" s="22">
        <v>2.2999999999999998</v>
      </c>
      <c r="Z471" s="22">
        <v>0.6</v>
      </c>
      <c r="AA471" s="22">
        <v>0.6</v>
      </c>
      <c r="AB471" s="22">
        <v>1.6</v>
      </c>
      <c r="AC471" s="22">
        <v>1.9</v>
      </c>
      <c r="AD471" s="22">
        <v>16.899999999999999</v>
      </c>
    </row>
    <row r="472" spans="1:30" ht="15.75" customHeight="1" x14ac:dyDescent="0.2">
      <c r="A472" s="21">
        <v>471</v>
      </c>
      <c r="B472" s="22" t="s">
        <v>590</v>
      </c>
      <c r="C472" s="22" t="s">
        <v>84</v>
      </c>
      <c r="D472" s="22">
        <v>32</v>
      </c>
      <c r="E472" s="22" t="s">
        <v>101</v>
      </c>
      <c r="F472" s="22">
        <v>36</v>
      </c>
      <c r="G472" s="22">
        <v>0</v>
      </c>
      <c r="H472" s="22">
        <v>12.4</v>
      </c>
      <c r="I472" s="22">
        <v>1.7</v>
      </c>
      <c r="J472" s="22">
        <v>2.6</v>
      </c>
      <c r="K472" s="22">
        <v>0.64900000000000002</v>
      </c>
      <c r="L472" s="22">
        <v>0</v>
      </c>
      <c r="M472" s="22">
        <v>0</v>
      </c>
      <c r="N472" s="22">
        <v>0</v>
      </c>
      <c r="O472" s="22">
        <v>1.7</v>
      </c>
      <c r="P472" s="22">
        <v>2.6</v>
      </c>
      <c r="Q472" s="22">
        <v>0.65600000000000003</v>
      </c>
      <c r="R472" s="22">
        <v>0.64900000000000002</v>
      </c>
      <c r="S472" s="22">
        <v>0.4</v>
      </c>
      <c r="T472" s="22">
        <v>1.2</v>
      </c>
      <c r="U472" s="22">
        <v>0.31</v>
      </c>
      <c r="V472" s="22">
        <v>1.6</v>
      </c>
      <c r="W472" s="22">
        <v>2.2999999999999998</v>
      </c>
      <c r="X472" s="22">
        <v>3.9</v>
      </c>
      <c r="Y472" s="22">
        <v>1.1000000000000001</v>
      </c>
      <c r="Z472" s="22">
        <v>0.2</v>
      </c>
      <c r="AA472" s="22">
        <v>0.3</v>
      </c>
      <c r="AB472" s="22">
        <v>0.6</v>
      </c>
      <c r="AC472" s="22">
        <v>1.4</v>
      </c>
      <c r="AD472" s="22">
        <v>3.8</v>
      </c>
    </row>
    <row r="473" spans="1:30" ht="15.75" customHeight="1" x14ac:dyDescent="0.2">
      <c r="A473" s="21">
        <v>472</v>
      </c>
      <c r="B473" s="22" t="s">
        <v>591</v>
      </c>
      <c r="C473" s="22" t="s">
        <v>84</v>
      </c>
      <c r="D473" s="22">
        <v>21</v>
      </c>
      <c r="E473" s="22" t="s">
        <v>123</v>
      </c>
      <c r="F473" s="22">
        <v>42</v>
      </c>
      <c r="G473" s="22">
        <v>1</v>
      </c>
      <c r="H473" s="22">
        <v>13.7</v>
      </c>
      <c r="I473" s="22">
        <v>1.2</v>
      </c>
      <c r="J473" s="22">
        <v>3.3</v>
      </c>
      <c r="K473" s="22">
        <v>0.36699999999999999</v>
      </c>
      <c r="L473" s="22">
        <v>0.5</v>
      </c>
      <c r="M473" s="22">
        <v>1.4</v>
      </c>
      <c r="N473" s="22">
        <v>0.317</v>
      </c>
      <c r="O473" s="22">
        <v>0.8</v>
      </c>
      <c r="P473" s="22">
        <v>1.9</v>
      </c>
      <c r="Q473" s="22">
        <v>0.40500000000000003</v>
      </c>
      <c r="R473" s="22">
        <v>0.435</v>
      </c>
      <c r="S473" s="22">
        <v>0.2</v>
      </c>
      <c r="T473" s="22">
        <v>0.3</v>
      </c>
      <c r="U473" s="22">
        <v>0.53800000000000003</v>
      </c>
      <c r="V473" s="22">
        <v>0.9</v>
      </c>
      <c r="W473" s="22">
        <v>1.7</v>
      </c>
      <c r="X473" s="22">
        <v>2.6</v>
      </c>
      <c r="Y473" s="22">
        <v>0.4</v>
      </c>
      <c r="Z473" s="22">
        <v>0.2</v>
      </c>
      <c r="AA473" s="22">
        <v>0.4</v>
      </c>
      <c r="AB473" s="22">
        <v>0.3</v>
      </c>
      <c r="AC473" s="22">
        <v>1</v>
      </c>
      <c r="AD473" s="22">
        <v>3</v>
      </c>
    </row>
    <row r="474" spans="1:30" ht="15.75" customHeight="1" x14ac:dyDescent="0.2">
      <c r="A474" s="21">
        <v>473</v>
      </c>
      <c r="B474" s="22" t="s">
        <v>592</v>
      </c>
      <c r="C474" s="22" t="s">
        <v>112</v>
      </c>
      <c r="D474" s="22">
        <v>26</v>
      </c>
      <c r="E474" s="22" t="s">
        <v>118</v>
      </c>
      <c r="F474" s="22">
        <v>50</v>
      </c>
      <c r="G474" s="22">
        <v>18</v>
      </c>
      <c r="H474" s="22">
        <v>23.3</v>
      </c>
      <c r="I474" s="22">
        <v>1.9</v>
      </c>
      <c r="J474" s="22">
        <v>4.8</v>
      </c>
      <c r="K474" s="22">
        <v>0.40200000000000002</v>
      </c>
      <c r="L474" s="22">
        <v>1.3</v>
      </c>
      <c r="M474" s="22">
        <v>3.8</v>
      </c>
      <c r="N474" s="22">
        <v>0.35099999999999998</v>
      </c>
      <c r="O474" s="22">
        <v>0.6</v>
      </c>
      <c r="P474" s="22">
        <v>1.1000000000000001</v>
      </c>
      <c r="Q474" s="22">
        <v>0.58499999999999996</v>
      </c>
      <c r="R474" s="22">
        <v>0.53900000000000003</v>
      </c>
      <c r="S474" s="22">
        <v>0.3</v>
      </c>
      <c r="T474" s="22">
        <v>0.4</v>
      </c>
      <c r="U474" s="22">
        <v>0.8</v>
      </c>
      <c r="V474" s="22">
        <v>0.4</v>
      </c>
      <c r="W474" s="22">
        <v>1.5</v>
      </c>
      <c r="X474" s="22">
        <v>1.9</v>
      </c>
      <c r="Y474" s="22">
        <v>1.3</v>
      </c>
      <c r="Z474" s="22">
        <v>1.6</v>
      </c>
      <c r="AA474" s="22">
        <v>0.8</v>
      </c>
      <c r="AB474" s="22">
        <v>0.5</v>
      </c>
      <c r="AC474" s="22">
        <v>1.4</v>
      </c>
      <c r="AD474" s="22">
        <v>5.5</v>
      </c>
    </row>
    <row r="475" spans="1:30" ht="15.75" customHeight="1" x14ac:dyDescent="0.2">
      <c r="A475" s="21">
        <v>474</v>
      </c>
      <c r="B475" s="22" t="s">
        <v>593</v>
      </c>
      <c r="C475" s="22" t="s">
        <v>29</v>
      </c>
      <c r="D475" s="22">
        <v>25</v>
      </c>
      <c r="E475" s="22" t="s">
        <v>95</v>
      </c>
      <c r="F475" s="22">
        <v>34</v>
      </c>
      <c r="G475" s="22">
        <v>13</v>
      </c>
      <c r="H475" s="22">
        <v>0</v>
      </c>
      <c r="I475" s="22">
        <v>2.6</v>
      </c>
      <c r="J475" s="22">
        <v>6.3</v>
      </c>
      <c r="K475" s="22">
        <v>0.40799999999999997</v>
      </c>
      <c r="L475" s="22">
        <v>0.4</v>
      </c>
      <c r="M475" s="22">
        <v>1.6</v>
      </c>
      <c r="N475" s="22">
        <v>0.22600000000000001</v>
      </c>
      <c r="O475" s="22">
        <v>2.2000000000000002</v>
      </c>
      <c r="P475" s="22">
        <v>4.7</v>
      </c>
      <c r="Q475" s="22">
        <v>0.46899999999999997</v>
      </c>
      <c r="R475" s="22">
        <v>0.437</v>
      </c>
      <c r="S475" s="22">
        <v>0.5</v>
      </c>
      <c r="T475" s="22">
        <v>1.3</v>
      </c>
      <c r="U475" s="22">
        <v>0.41899999999999998</v>
      </c>
      <c r="V475" s="22">
        <v>1.6</v>
      </c>
      <c r="W475" s="22">
        <v>3</v>
      </c>
      <c r="X475" s="22">
        <v>4.5999999999999996</v>
      </c>
      <c r="Y475" s="22">
        <v>1.7</v>
      </c>
      <c r="Z475" s="22">
        <v>1.2</v>
      </c>
      <c r="AA475" s="22">
        <v>1</v>
      </c>
      <c r="AB475" s="22">
        <v>0.9</v>
      </c>
      <c r="AC475" s="22">
        <v>1.8</v>
      </c>
      <c r="AD475" s="22">
        <v>6</v>
      </c>
    </row>
    <row r="476" spans="1:30" ht="15.75" customHeight="1" x14ac:dyDescent="0.2">
      <c r="A476" s="21">
        <v>475</v>
      </c>
      <c r="B476" s="22" t="s">
        <v>594</v>
      </c>
      <c r="C476" s="22" t="s">
        <v>112</v>
      </c>
      <c r="D476" s="22">
        <v>23</v>
      </c>
      <c r="E476" s="22" t="s">
        <v>114</v>
      </c>
      <c r="F476" s="22">
        <v>4</v>
      </c>
      <c r="G476" s="22">
        <v>0</v>
      </c>
      <c r="H476" s="22">
        <v>3.8</v>
      </c>
      <c r="I476" s="22">
        <v>0.3</v>
      </c>
      <c r="J476" s="22">
        <v>0.5</v>
      </c>
      <c r="K476" s="22">
        <v>0.5</v>
      </c>
      <c r="L476" s="22">
        <v>0</v>
      </c>
      <c r="M476" s="22">
        <v>0.3</v>
      </c>
      <c r="N476" s="22">
        <v>0</v>
      </c>
      <c r="O476" s="22">
        <v>0.3</v>
      </c>
      <c r="P476" s="22">
        <v>0.3</v>
      </c>
      <c r="Q476" s="22">
        <v>1</v>
      </c>
      <c r="R476" s="22">
        <v>0.5</v>
      </c>
      <c r="S476" s="22">
        <v>0</v>
      </c>
      <c r="T476" s="22">
        <v>0</v>
      </c>
      <c r="U476" s="20"/>
      <c r="V476" s="22">
        <v>0.3</v>
      </c>
      <c r="W476" s="22">
        <v>0.3</v>
      </c>
      <c r="X476" s="22">
        <v>0.5</v>
      </c>
      <c r="Y476" s="22">
        <v>0.5</v>
      </c>
      <c r="Z476" s="22">
        <v>0</v>
      </c>
      <c r="AA476" s="22">
        <v>0.3</v>
      </c>
      <c r="AB476" s="22">
        <v>0</v>
      </c>
      <c r="AC476" s="22">
        <v>0</v>
      </c>
      <c r="AD476" s="22">
        <v>0.5</v>
      </c>
    </row>
    <row r="477" spans="1:30" ht="15.75" customHeight="1" x14ac:dyDescent="0.2">
      <c r="A477" s="21">
        <v>476</v>
      </c>
      <c r="B477" s="22" t="s">
        <v>595</v>
      </c>
      <c r="C477" s="22" t="s">
        <v>84</v>
      </c>
      <c r="D477" s="22">
        <v>25</v>
      </c>
      <c r="E477" s="22" t="s">
        <v>186</v>
      </c>
      <c r="F477" s="22">
        <v>54</v>
      </c>
      <c r="G477" s="22">
        <v>28</v>
      </c>
      <c r="H477" s="22">
        <v>22.5</v>
      </c>
      <c r="I477" s="22">
        <v>4.2</v>
      </c>
      <c r="J477" s="22">
        <v>7.4</v>
      </c>
      <c r="K477" s="22">
        <v>0.56799999999999995</v>
      </c>
      <c r="L477" s="22">
        <v>1.2</v>
      </c>
      <c r="M477" s="22">
        <v>3.1</v>
      </c>
      <c r="N477" s="22">
        <v>0.40100000000000002</v>
      </c>
      <c r="O477" s="22">
        <v>3</v>
      </c>
      <c r="P477" s="22">
        <v>4.3</v>
      </c>
      <c r="Q477" s="22">
        <v>0.68700000000000006</v>
      </c>
      <c r="R477" s="22">
        <v>0.65100000000000002</v>
      </c>
      <c r="S477" s="22">
        <v>1</v>
      </c>
      <c r="T477" s="22">
        <v>1.4</v>
      </c>
      <c r="U477" s="22">
        <v>0.753</v>
      </c>
      <c r="V477" s="22">
        <v>1.1000000000000001</v>
      </c>
      <c r="W477" s="22">
        <v>2.8</v>
      </c>
      <c r="X477" s="22">
        <v>3.9</v>
      </c>
      <c r="Y477" s="22">
        <v>1.6</v>
      </c>
      <c r="Z477" s="22">
        <v>0.5</v>
      </c>
      <c r="AA477" s="22">
        <v>0.5</v>
      </c>
      <c r="AB477" s="22">
        <v>0.9</v>
      </c>
      <c r="AC477" s="22">
        <v>1.9</v>
      </c>
      <c r="AD477" s="22">
        <v>10.7</v>
      </c>
    </row>
    <row r="478" spans="1:30" ht="15.75" customHeight="1" x14ac:dyDescent="0.2">
      <c r="A478" s="21">
        <v>477</v>
      </c>
      <c r="B478" s="22" t="s">
        <v>596</v>
      </c>
      <c r="C478" s="22" t="s">
        <v>112</v>
      </c>
      <c r="D478" s="22">
        <v>30</v>
      </c>
      <c r="E478" s="22" t="s">
        <v>135</v>
      </c>
      <c r="F478" s="22">
        <v>11</v>
      </c>
      <c r="G478" s="22">
        <v>0</v>
      </c>
      <c r="H478" s="22">
        <v>4.8</v>
      </c>
      <c r="I478" s="22">
        <v>0.3</v>
      </c>
      <c r="J478" s="22">
        <v>1.1000000000000001</v>
      </c>
      <c r="K478" s="22">
        <v>0.25</v>
      </c>
      <c r="L478" s="22">
        <v>0.1</v>
      </c>
      <c r="M478" s="22">
        <v>0.4</v>
      </c>
      <c r="N478" s="22">
        <v>0.25</v>
      </c>
      <c r="O478" s="22">
        <v>0.2</v>
      </c>
      <c r="P478" s="22">
        <v>0.7</v>
      </c>
      <c r="Q478" s="22">
        <v>0.25</v>
      </c>
      <c r="R478" s="22">
        <v>0.29199999999999998</v>
      </c>
      <c r="S478" s="22">
        <v>0</v>
      </c>
      <c r="T478" s="22">
        <v>0</v>
      </c>
      <c r="U478" s="20"/>
      <c r="V478" s="22">
        <v>0.4</v>
      </c>
      <c r="W478" s="22">
        <v>0.9</v>
      </c>
      <c r="X478" s="22">
        <v>1.3</v>
      </c>
      <c r="Y478" s="22">
        <v>0.4</v>
      </c>
      <c r="Z478" s="22">
        <v>0.1</v>
      </c>
      <c r="AA478" s="22">
        <v>0.1</v>
      </c>
      <c r="AB478" s="22">
        <v>0.2</v>
      </c>
      <c r="AC478" s="22">
        <v>1</v>
      </c>
      <c r="AD478" s="22">
        <v>0.6</v>
      </c>
    </row>
    <row r="479" spans="1:30" ht="15.75" customHeight="1" x14ac:dyDescent="0.2">
      <c r="A479" s="21">
        <v>478</v>
      </c>
      <c r="B479" s="22" t="s">
        <v>597</v>
      </c>
      <c r="C479" s="22" t="s">
        <v>84</v>
      </c>
      <c r="D479" s="22">
        <v>28</v>
      </c>
      <c r="E479" s="22" t="s">
        <v>97</v>
      </c>
      <c r="F479" s="22">
        <v>51</v>
      </c>
      <c r="G479" s="22">
        <v>51</v>
      </c>
      <c r="H479" s="22">
        <v>33.200000000000003</v>
      </c>
      <c r="I479" s="22">
        <v>8.1</v>
      </c>
      <c r="J479" s="22">
        <v>15.7</v>
      </c>
      <c r="K479" s="22">
        <v>0.51600000000000001</v>
      </c>
      <c r="L479" s="22">
        <v>2.2999999999999998</v>
      </c>
      <c r="M479" s="22">
        <v>5.2</v>
      </c>
      <c r="N479" s="22">
        <v>0.442</v>
      </c>
      <c r="O479" s="22">
        <v>5.8</v>
      </c>
      <c r="P479" s="22">
        <v>10.5</v>
      </c>
      <c r="Q479" s="22">
        <v>0.55200000000000005</v>
      </c>
      <c r="R479" s="22">
        <v>0.58899999999999997</v>
      </c>
      <c r="S479" s="22">
        <v>4.0999999999999996</v>
      </c>
      <c r="T479" s="22">
        <v>4.7</v>
      </c>
      <c r="U479" s="22">
        <v>0.871</v>
      </c>
      <c r="V479" s="22">
        <v>1.4</v>
      </c>
      <c r="W479" s="22">
        <v>7.1</v>
      </c>
      <c r="X479" s="22">
        <v>8.5</v>
      </c>
      <c r="Y479" s="22">
        <v>3</v>
      </c>
      <c r="Z479" s="22">
        <v>0.7</v>
      </c>
      <c r="AA479" s="22">
        <v>0.6</v>
      </c>
      <c r="AB479" s="22">
        <v>2.9</v>
      </c>
      <c r="AC479" s="22">
        <v>3.3</v>
      </c>
      <c r="AD479" s="22">
        <v>22.6</v>
      </c>
    </row>
    <row r="480" spans="1:30" ht="15.75" customHeight="1" x14ac:dyDescent="0.2">
      <c r="A480" s="21">
        <v>479</v>
      </c>
      <c r="B480" s="22" t="s">
        <v>598</v>
      </c>
      <c r="C480" s="22" t="s">
        <v>92</v>
      </c>
      <c r="D480" s="22">
        <v>25</v>
      </c>
      <c r="E480" s="22" t="s">
        <v>88</v>
      </c>
      <c r="F480" s="22">
        <v>48</v>
      </c>
      <c r="G480" s="22">
        <v>18</v>
      </c>
      <c r="H480" s="22">
        <v>26.3</v>
      </c>
      <c r="I480" s="22">
        <v>4.3</v>
      </c>
      <c r="J480" s="22">
        <v>10.3</v>
      </c>
      <c r="K480" s="22">
        <v>0.41899999999999998</v>
      </c>
      <c r="L480" s="22">
        <v>2.4</v>
      </c>
      <c r="M480" s="22">
        <v>5.8</v>
      </c>
      <c r="N480" s="22">
        <v>0.41899999999999998</v>
      </c>
      <c r="O480" s="22">
        <v>1.9</v>
      </c>
      <c r="P480" s="22">
        <v>4.5</v>
      </c>
      <c r="Q480" s="22">
        <v>0.41899999999999998</v>
      </c>
      <c r="R480" s="22">
        <v>0.53700000000000003</v>
      </c>
      <c r="S480" s="22">
        <v>0.6</v>
      </c>
      <c r="T480" s="22">
        <v>0.9</v>
      </c>
      <c r="U480" s="22">
        <v>0.66700000000000004</v>
      </c>
      <c r="V480" s="22">
        <v>0.3</v>
      </c>
      <c r="W480" s="22">
        <v>1.9</v>
      </c>
      <c r="X480" s="22">
        <v>2.2000000000000002</v>
      </c>
      <c r="Y480" s="22">
        <v>1.5</v>
      </c>
      <c r="Z480" s="22">
        <v>1</v>
      </c>
      <c r="AA480" s="22">
        <v>0.1</v>
      </c>
      <c r="AB480" s="22">
        <v>0.7</v>
      </c>
      <c r="AC480" s="22">
        <v>1.2</v>
      </c>
      <c r="AD480" s="22">
        <v>11.7</v>
      </c>
    </row>
    <row r="481" spans="1:30" ht="15.75" customHeight="1" x14ac:dyDescent="0.2">
      <c r="A481" s="21">
        <v>480</v>
      </c>
      <c r="B481" s="22" t="s">
        <v>599</v>
      </c>
      <c r="C481" s="22" t="s">
        <v>84</v>
      </c>
      <c r="D481" s="22">
        <v>24</v>
      </c>
      <c r="E481" s="22" t="s">
        <v>186</v>
      </c>
      <c r="F481" s="22">
        <v>6</v>
      </c>
      <c r="G481" s="22">
        <v>0</v>
      </c>
      <c r="H481" s="22">
        <v>5.7</v>
      </c>
      <c r="I481" s="22">
        <v>1.3</v>
      </c>
      <c r="J481" s="22">
        <v>2.7</v>
      </c>
      <c r="K481" s="22">
        <v>0.5</v>
      </c>
      <c r="L481" s="22">
        <v>0</v>
      </c>
      <c r="M481" s="22">
        <v>0</v>
      </c>
      <c r="N481" s="20"/>
      <c r="O481" s="22">
        <v>1.3</v>
      </c>
      <c r="P481" s="22">
        <v>2.7</v>
      </c>
      <c r="Q481" s="22">
        <v>0.5</v>
      </c>
      <c r="R481" s="22">
        <v>0.5</v>
      </c>
      <c r="S481" s="22">
        <v>0.8</v>
      </c>
      <c r="T481" s="22">
        <v>1</v>
      </c>
      <c r="U481" s="22">
        <v>0.83299999999999996</v>
      </c>
      <c r="V481" s="22">
        <v>1</v>
      </c>
      <c r="W481" s="22">
        <v>1</v>
      </c>
      <c r="X481" s="22">
        <v>2</v>
      </c>
      <c r="Y481" s="22">
        <v>0.3</v>
      </c>
      <c r="Z481" s="22">
        <v>0.3</v>
      </c>
      <c r="AA481" s="22">
        <v>0</v>
      </c>
      <c r="AB481" s="22">
        <v>0</v>
      </c>
      <c r="AC481" s="22">
        <v>0.2</v>
      </c>
      <c r="AD481" s="22">
        <v>3.5</v>
      </c>
    </row>
    <row r="482" spans="1:30" ht="15.75" customHeight="1" x14ac:dyDescent="0.2">
      <c r="A482" s="21">
        <v>481</v>
      </c>
      <c r="B482" s="22" t="s">
        <v>600</v>
      </c>
      <c r="C482" s="22" t="s">
        <v>84</v>
      </c>
      <c r="D482" s="22">
        <v>38</v>
      </c>
      <c r="E482" s="22" t="s">
        <v>88</v>
      </c>
      <c r="F482" s="22">
        <v>15</v>
      </c>
      <c r="G482" s="22">
        <v>3</v>
      </c>
      <c r="H482" s="22">
        <v>15.9</v>
      </c>
      <c r="I482" s="22">
        <v>0.4</v>
      </c>
      <c r="J482" s="22">
        <v>1.3</v>
      </c>
      <c r="K482" s="22">
        <v>0.316</v>
      </c>
      <c r="L482" s="22">
        <v>0.3</v>
      </c>
      <c r="M482" s="22">
        <v>1.1000000000000001</v>
      </c>
      <c r="N482" s="22">
        <v>0.313</v>
      </c>
      <c r="O482" s="22">
        <v>0.1</v>
      </c>
      <c r="P482" s="22">
        <v>0.2</v>
      </c>
      <c r="Q482" s="22">
        <v>0.33300000000000002</v>
      </c>
      <c r="R482" s="22">
        <v>0.44700000000000001</v>
      </c>
      <c r="S482" s="22">
        <v>0.2</v>
      </c>
      <c r="T482" s="22">
        <v>0.2</v>
      </c>
      <c r="U482" s="22">
        <v>1</v>
      </c>
      <c r="V482" s="22">
        <v>1.1000000000000001</v>
      </c>
      <c r="W482" s="22">
        <v>1.8</v>
      </c>
      <c r="X482" s="22">
        <v>2.9</v>
      </c>
      <c r="Y482" s="22">
        <v>0.5</v>
      </c>
      <c r="Z482" s="22">
        <v>0.6</v>
      </c>
      <c r="AA482" s="22">
        <v>0.2</v>
      </c>
      <c r="AB482" s="22">
        <v>0.3</v>
      </c>
      <c r="AC482" s="22">
        <v>2.2999999999999998</v>
      </c>
      <c r="AD482" s="22">
        <v>1.3</v>
      </c>
    </row>
    <row r="483" spans="1:30" ht="15.75" customHeight="1" x14ac:dyDescent="0.2">
      <c r="A483" s="21">
        <v>482</v>
      </c>
      <c r="B483" s="22" t="s">
        <v>601</v>
      </c>
      <c r="C483" s="22" t="s">
        <v>29</v>
      </c>
      <c r="D483" s="22">
        <v>27</v>
      </c>
      <c r="E483" s="22" t="s">
        <v>186</v>
      </c>
      <c r="F483" s="22">
        <v>51</v>
      </c>
      <c r="G483" s="22">
        <v>51</v>
      </c>
      <c r="H483" s="22">
        <v>27.3</v>
      </c>
      <c r="I483" s="22">
        <v>6.2</v>
      </c>
      <c r="J483" s="22">
        <v>11.9</v>
      </c>
      <c r="K483" s="22">
        <v>0.52200000000000002</v>
      </c>
      <c r="L483" s="22">
        <v>1.4</v>
      </c>
      <c r="M483" s="22">
        <v>4</v>
      </c>
      <c r="N483" s="22">
        <v>0.34</v>
      </c>
      <c r="O483" s="22">
        <v>4.8</v>
      </c>
      <c r="P483" s="22">
        <v>7.9</v>
      </c>
      <c r="Q483" s="22">
        <v>0.61599999999999999</v>
      </c>
      <c r="R483" s="22">
        <v>0.57999999999999996</v>
      </c>
      <c r="S483" s="22">
        <v>3.3</v>
      </c>
      <c r="T483" s="22">
        <v>4.2</v>
      </c>
      <c r="U483" s="22">
        <v>0.77800000000000002</v>
      </c>
      <c r="V483" s="22">
        <v>1.6</v>
      </c>
      <c r="W483" s="22">
        <v>5.4</v>
      </c>
      <c r="X483" s="22">
        <v>6.9</v>
      </c>
      <c r="Y483" s="22">
        <v>1.4</v>
      </c>
      <c r="Z483" s="22">
        <v>0.5</v>
      </c>
      <c r="AA483" s="22">
        <v>1.7</v>
      </c>
      <c r="AB483" s="22">
        <v>1.5</v>
      </c>
      <c r="AC483" s="22">
        <v>3.3</v>
      </c>
      <c r="AD483" s="22">
        <v>17.100000000000001</v>
      </c>
    </row>
    <row r="484" spans="1:30" ht="15.75" customHeight="1" x14ac:dyDescent="0.2">
      <c r="A484" s="21">
        <v>483</v>
      </c>
      <c r="B484" s="22" t="s">
        <v>602</v>
      </c>
      <c r="C484" s="22" t="s">
        <v>84</v>
      </c>
      <c r="D484" s="22">
        <v>23</v>
      </c>
      <c r="E484" s="22" t="s">
        <v>170</v>
      </c>
      <c r="F484" s="22">
        <v>9</v>
      </c>
      <c r="G484" s="22">
        <v>0</v>
      </c>
      <c r="H484" s="22">
        <v>3</v>
      </c>
      <c r="I484" s="22">
        <v>0.1</v>
      </c>
      <c r="J484" s="22">
        <v>0.8</v>
      </c>
      <c r="K484" s="22">
        <v>0.14299999999999999</v>
      </c>
      <c r="L484" s="22">
        <v>0</v>
      </c>
      <c r="M484" s="22">
        <v>0.7</v>
      </c>
      <c r="N484" s="22">
        <v>0</v>
      </c>
      <c r="O484" s="22">
        <v>0.1</v>
      </c>
      <c r="P484" s="22">
        <v>0.1</v>
      </c>
      <c r="Q484" s="22">
        <v>1</v>
      </c>
      <c r="R484" s="22">
        <v>0.14299999999999999</v>
      </c>
      <c r="S484" s="22">
        <v>0</v>
      </c>
      <c r="T484" s="22">
        <v>0</v>
      </c>
      <c r="U484" s="20"/>
      <c r="V484" s="22">
        <v>0</v>
      </c>
      <c r="W484" s="22">
        <v>0.7</v>
      </c>
      <c r="X484" s="22">
        <v>0.7</v>
      </c>
      <c r="Y484" s="22">
        <v>0.1</v>
      </c>
      <c r="Z484" s="22">
        <v>0</v>
      </c>
      <c r="AA484" s="22">
        <v>0</v>
      </c>
      <c r="AB484" s="22">
        <v>0.2</v>
      </c>
      <c r="AC484" s="22">
        <v>0.7</v>
      </c>
      <c r="AD484" s="22">
        <v>0.2</v>
      </c>
    </row>
    <row r="485" spans="1:30" ht="15.75" customHeight="1" x14ac:dyDescent="0.2">
      <c r="A485" s="21">
        <v>484</v>
      </c>
      <c r="B485" s="22" t="s">
        <v>603</v>
      </c>
      <c r="C485" s="22" t="s">
        <v>92</v>
      </c>
      <c r="D485" s="22">
        <v>24</v>
      </c>
      <c r="E485" s="22" t="s">
        <v>159</v>
      </c>
      <c r="F485" s="22">
        <v>17</v>
      </c>
      <c r="G485" s="22">
        <v>0</v>
      </c>
      <c r="H485" s="22">
        <v>11.2</v>
      </c>
      <c r="I485" s="22">
        <v>1.5</v>
      </c>
      <c r="J485" s="22">
        <v>3.1</v>
      </c>
      <c r="K485" s="22">
        <v>0.48099999999999998</v>
      </c>
      <c r="L485" s="22">
        <v>1</v>
      </c>
      <c r="M485" s="22">
        <v>1.8</v>
      </c>
      <c r="N485" s="22">
        <v>0.54800000000000004</v>
      </c>
      <c r="O485" s="22">
        <v>0.5</v>
      </c>
      <c r="P485" s="22">
        <v>1.2</v>
      </c>
      <c r="Q485" s="22">
        <v>0.38100000000000001</v>
      </c>
      <c r="R485" s="22">
        <v>0.64400000000000002</v>
      </c>
      <c r="S485" s="22">
        <v>1.3</v>
      </c>
      <c r="T485" s="22">
        <v>1.4</v>
      </c>
      <c r="U485" s="22">
        <v>0.91700000000000004</v>
      </c>
      <c r="V485" s="22">
        <v>0.2</v>
      </c>
      <c r="W485" s="22">
        <v>1.6</v>
      </c>
      <c r="X485" s="22">
        <v>1.8</v>
      </c>
      <c r="Y485" s="22">
        <v>0.5</v>
      </c>
      <c r="Z485" s="22">
        <v>0.2</v>
      </c>
      <c r="AA485" s="22">
        <v>0.3</v>
      </c>
      <c r="AB485" s="22">
        <v>0.6</v>
      </c>
      <c r="AC485" s="22">
        <v>1.6</v>
      </c>
      <c r="AD485" s="22">
        <v>5.2</v>
      </c>
    </row>
    <row r="486" spans="1:30" ht="15.75" customHeight="1" x14ac:dyDescent="0.2">
      <c r="A486" s="21">
        <v>485</v>
      </c>
      <c r="B486" s="22" t="s">
        <v>604</v>
      </c>
      <c r="C486" s="22" t="s">
        <v>29</v>
      </c>
      <c r="D486" s="22">
        <v>31</v>
      </c>
      <c r="E486" s="22" t="s">
        <v>104</v>
      </c>
      <c r="F486" s="22">
        <v>53</v>
      </c>
      <c r="G486" s="22">
        <v>53</v>
      </c>
      <c r="H486" s="22">
        <v>25.8</v>
      </c>
      <c r="I486" s="22">
        <v>5.5</v>
      </c>
      <c r="J486" s="22">
        <v>9.6</v>
      </c>
      <c r="K486" s="22">
        <v>0.57299999999999995</v>
      </c>
      <c r="L486" s="22">
        <v>0.6</v>
      </c>
      <c r="M486" s="22">
        <v>1.6</v>
      </c>
      <c r="N486" s="22">
        <v>0.34499999999999997</v>
      </c>
      <c r="O486" s="22">
        <v>4.9000000000000004</v>
      </c>
      <c r="P486" s="22">
        <v>8</v>
      </c>
      <c r="Q486" s="22">
        <v>0.61899999999999999</v>
      </c>
      <c r="R486" s="22">
        <v>0.60199999999999998</v>
      </c>
      <c r="S486" s="22">
        <v>2.4</v>
      </c>
      <c r="T486" s="22">
        <v>2.9</v>
      </c>
      <c r="U486" s="22">
        <v>0.80100000000000005</v>
      </c>
      <c r="V486" s="22">
        <v>2.6</v>
      </c>
      <c r="W486" s="22">
        <v>6.9</v>
      </c>
      <c r="X486" s="22">
        <v>9.5</v>
      </c>
      <c r="Y486" s="22">
        <v>2.2999999999999998</v>
      </c>
      <c r="Z486" s="22">
        <v>0.5</v>
      </c>
      <c r="AA486" s="22">
        <v>1</v>
      </c>
      <c r="AB486" s="22">
        <v>1.4</v>
      </c>
      <c r="AC486" s="22">
        <v>3</v>
      </c>
      <c r="AD486" s="22">
        <v>13.9</v>
      </c>
    </row>
    <row r="487" spans="1:30" ht="15.75" customHeight="1" x14ac:dyDescent="0.2">
      <c r="A487" s="21">
        <v>486</v>
      </c>
      <c r="B487" s="22" t="s">
        <v>605</v>
      </c>
      <c r="C487" s="22" t="s">
        <v>84</v>
      </c>
      <c r="D487" s="22">
        <v>24</v>
      </c>
      <c r="E487" s="22" t="s">
        <v>205</v>
      </c>
      <c r="F487" s="22">
        <v>29</v>
      </c>
      <c r="G487" s="22">
        <v>6</v>
      </c>
      <c r="H487" s="22">
        <v>0</v>
      </c>
      <c r="I487" s="22">
        <v>2</v>
      </c>
      <c r="J487" s="22">
        <v>3.9</v>
      </c>
      <c r="K487" s="22">
        <v>0.51800000000000002</v>
      </c>
      <c r="L487" s="22">
        <v>0.3</v>
      </c>
      <c r="M487" s="22">
        <v>0.9</v>
      </c>
      <c r="N487" s="22">
        <v>0.29599999999999999</v>
      </c>
      <c r="O487" s="22">
        <v>1.8</v>
      </c>
      <c r="P487" s="22">
        <v>3</v>
      </c>
      <c r="Q487" s="22">
        <v>0.58599999999999997</v>
      </c>
      <c r="R487" s="22">
        <v>0.55300000000000005</v>
      </c>
      <c r="S487" s="22">
        <v>0.8</v>
      </c>
      <c r="T487" s="22">
        <v>1.2</v>
      </c>
      <c r="U487" s="22">
        <v>0.66700000000000004</v>
      </c>
      <c r="V487" s="22">
        <v>1.4</v>
      </c>
      <c r="W487" s="22">
        <v>3.3</v>
      </c>
      <c r="X487" s="22">
        <v>4.8</v>
      </c>
      <c r="Y487" s="22">
        <v>1.2</v>
      </c>
      <c r="Z487" s="22">
        <v>1.2</v>
      </c>
      <c r="AA487" s="22">
        <v>0.2</v>
      </c>
      <c r="AB487" s="22">
        <v>1</v>
      </c>
      <c r="AC487" s="22">
        <v>1.5</v>
      </c>
      <c r="AD487" s="22">
        <v>5.2</v>
      </c>
    </row>
    <row r="488" spans="1:30" ht="15.75" customHeight="1" x14ac:dyDescent="0.2">
      <c r="A488" s="21">
        <v>487</v>
      </c>
      <c r="B488" s="22" t="s">
        <v>606</v>
      </c>
      <c r="C488" s="22" t="s">
        <v>103</v>
      </c>
      <c r="D488" s="22">
        <v>29</v>
      </c>
      <c r="E488" s="22" t="s">
        <v>178</v>
      </c>
      <c r="F488" s="22">
        <v>47</v>
      </c>
      <c r="G488" s="22">
        <v>47</v>
      </c>
      <c r="H488" s="22">
        <v>0</v>
      </c>
      <c r="I488" s="22">
        <v>5.5</v>
      </c>
      <c r="J488" s="22">
        <v>13.5</v>
      </c>
      <c r="K488" s="22">
        <v>0.40899999999999997</v>
      </c>
      <c r="L488" s="22">
        <v>2.9</v>
      </c>
      <c r="M488" s="22">
        <v>7.7</v>
      </c>
      <c r="N488" s="22">
        <v>0.374</v>
      </c>
      <c r="O488" s="22">
        <v>2.6</v>
      </c>
      <c r="P488" s="22">
        <v>5.8</v>
      </c>
      <c r="Q488" s="22">
        <v>0.45600000000000002</v>
      </c>
      <c r="R488" s="22">
        <v>0.51600000000000001</v>
      </c>
      <c r="S488" s="22">
        <v>2.6</v>
      </c>
      <c r="T488" s="22">
        <v>3</v>
      </c>
      <c r="U488" s="22">
        <v>0.85899999999999999</v>
      </c>
      <c r="V488" s="22">
        <v>0.4</v>
      </c>
      <c r="W488" s="22">
        <v>3.4</v>
      </c>
      <c r="X488" s="22">
        <v>3.7</v>
      </c>
      <c r="Y488" s="22">
        <v>8.1999999999999993</v>
      </c>
      <c r="Z488" s="22">
        <v>1.1000000000000001</v>
      </c>
      <c r="AA488" s="22">
        <v>1</v>
      </c>
      <c r="AB488" s="22">
        <v>1.6</v>
      </c>
      <c r="AC488" s="22">
        <v>2.2000000000000002</v>
      </c>
      <c r="AD488" s="22">
        <v>16.5</v>
      </c>
    </row>
    <row r="489" spans="1:30" ht="15.75" customHeight="1" x14ac:dyDescent="0.2">
      <c r="A489" s="21">
        <v>488</v>
      </c>
      <c r="B489" s="22" t="s">
        <v>607</v>
      </c>
      <c r="C489" s="22" t="s">
        <v>92</v>
      </c>
      <c r="D489" s="22">
        <v>23</v>
      </c>
      <c r="E489" s="22" t="s">
        <v>133</v>
      </c>
      <c r="F489" s="22">
        <v>48</v>
      </c>
      <c r="G489" s="22">
        <v>42</v>
      </c>
      <c r="H489" s="22">
        <v>31.8</v>
      </c>
      <c r="I489" s="22">
        <v>7</v>
      </c>
      <c r="J489" s="22">
        <v>14.9</v>
      </c>
      <c r="K489" s="22">
        <v>0.46700000000000003</v>
      </c>
      <c r="L489" s="22">
        <v>2.5</v>
      </c>
      <c r="M489" s="22">
        <v>6.8</v>
      </c>
      <c r="N489" s="22">
        <v>0.36299999999999999</v>
      </c>
      <c r="O489" s="22">
        <v>4.5</v>
      </c>
      <c r="P489" s="22">
        <v>8.1</v>
      </c>
      <c r="Q489" s="22">
        <v>0.55400000000000005</v>
      </c>
      <c r="R489" s="22">
        <v>0.55000000000000004</v>
      </c>
      <c r="S489" s="22">
        <v>2.5</v>
      </c>
      <c r="T489" s="22">
        <v>3.1</v>
      </c>
      <c r="U489" s="22">
        <v>0.80700000000000005</v>
      </c>
      <c r="V489" s="22">
        <v>0.4</v>
      </c>
      <c r="W489" s="22">
        <v>3.3</v>
      </c>
      <c r="X489" s="22">
        <v>3.7</v>
      </c>
      <c r="Y489" s="22">
        <v>3.6</v>
      </c>
      <c r="Z489" s="22">
        <v>1</v>
      </c>
      <c r="AA489" s="22">
        <v>0.3</v>
      </c>
      <c r="AB489" s="22">
        <v>1.4</v>
      </c>
      <c r="AC489" s="22">
        <v>1</v>
      </c>
      <c r="AD489" s="22">
        <v>18.899999999999999</v>
      </c>
    </row>
    <row r="490" spans="1:30" ht="15.75" customHeight="1" x14ac:dyDescent="0.2">
      <c r="A490" s="21">
        <v>489</v>
      </c>
      <c r="B490" s="22" t="s">
        <v>608</v>
      </c>
      <c r="C490" s="22" t="s">
        <v>84</v>
      </c>
      <c r="D490" s="22">
        <v>28</v>
      </c>
      <c r="E490" s="22" t="s">
        <v>135</v>
      </c>
      <c r="F490" s="22">
        <v>35</v>
      </c>
      <c r="G490" s="22">
        <v>0</v>
      </c>
      <c r="H490" s="22">
        <v>0</v>
      </c>
      <c r="I490" s="22">
        <v>2.1</v>
      </c>
      <c r="J490" s="22">
        <v>4.7</v>
      </c>
      <c r="K490" s="22">
        <v>0.44800000000000001</v>
      </c>
      <c r="L490" s="22">
        <v>1.1000000000000001</v>
      </c>
      <c r="M490" s="22">
        <v>2.9</v>
      </c>
      <c r="N490" s="22">
        <v>0.38</v>
      </c>
      <c r="O490" s="22">
        <v>1</v>
      </c>
      <c r="P490" s="22">
        <v>1.9</v>
      </c>
      <c r="Q490" s="22">
        <v>0.55400000000000005</v>
      </c>
      <c r="R490" s="22">
        <v>0.56399999999999995</v>
      </c>
      <c r="S490" s="22">
        <v>0.3</v>
      </c>
      <c r="T490" s="22">
        <v>0.4</v>
      </c>
      <c r="U490" s="22">
        <v>0.76900000000000002</v>
      </c>
      <c r="V490" s="22">
        <v>0.9</v>
      </c>
      <c r="W490" s="22">
        <v>1.6</v>
      </c>
      <c r="X490" s="22">
        <v>2.5</v>
      </c>
      <c r="Y490" s="22">
        <v>0.4</v>
      </c>
      <c r="Z490" s="22">
        <v>0.5</v>
      </c>
      <c r="AA490" s="22">
        <v>0.2</v>
      </c>
      <c r="AB490" s="22">
        <v>0.3</v>
      </c>
      <c r="AC490" s="22">
        <v>1</v>
      </c>
      <c r="AD490" s="22">
        <v>5.6</v>
      </c>
    </row>
    <row r="491" spans="1:30" ht="15.75" customHeight="1" x14ac:dyDescent="0.2">
      <c r="A491" s="21">
        <v>490</v>
      </c>
      <c r="B491" s="22" t="s">
        <v>609</v>
      </c>
      <c r="C491" s="22" t="s">
        <v>103</v>
      </c>
      <c r="D491" s="22">
        <v>27</v>
      </c>
      <c r="E491" s="22" t="s">
        <v>205</v>
      </c>
      <c r="F491" s="22">
        <v>5</v>
      </c>
      <c r="G491" s="22">
        <v>0</v>
      </c>
      <c r="H491" s="22">
        <v>0</v>
      </c>
      <c r="I491" s="22">
        <v>2.4</v>
      </c>
      <c r="J491" s="22">
        <v>6.4</v>
      </c>
      <c r="K491" s="22">
        <v>0.375</v>
      </c>
      <c r="L491" s="22">
        <v>0.4</v>
      </c>
      <c r="M491" s="22">
        <v>3.4</v>
      </c>
      <c r="N491" s="22">
        <v>0.11799999999999999</v>
      </c>
      <c r="O491" s="22">
        <v>2</v>
      </c>
      <c r="P491" s="22">
        <v>3</v>
      </c>
      <c r="Q491" s="22">
        <v>0.66700000000000004</v>
      </c>
      <c r="R491" s="22">
        <v>0.40600000000000003</v>
      </c>
      <c r="S491" s="22">
        <v>0.2</v>
      </c>
      <c r="T491" s="22">
        <v>0.4</v>
      </c>
      <c r="U491" s="22">
        <v>0.5</v>
      </c>
      <c r="V491" s="22">
        <v>0.4</v>
      </c>
      <c r="W491" s="22">
        <v>0.6</v>
      </c>
      <c r="X491" s="22">
        <v>1</v>
      </c>
      <c r="Y491" s="22">
        <v>3</v>
      </c>
      <c r="Z491" s="22">
        <v>1.2</v>
      </c>
      <c r="AA491" s="22">
        <v>0</v>
      </c>
      <c r="AB491" s="22">
        <v>0.4</v>
      </c>
      <c r="AC491" s="22">
        <v>2.4</v>
      </c>
      <c r="AD491" s="22">
        <v>5.4</v>
      </c>
    </row>
    <row r="492" spans="1:30" ht="15.75" customHeight="1" x14ac:dyDescent="0.2">
      <c r="A492" s="21">
        <v>491</v>
      </c>
      <c r="B492" s="22" t="s">
        <v>610</v>
      </c>
      <c r="C492" s="22" t="s">
        <v>29</v>
      </c>
      <c r="D492" s="22">
        <v>33</v>
      </c>
      <c r="E492" s="22" t="s">
        <v>153</v>
      </c>
      <c r="F492" s="22">
        <v>48</v>
      </c>
      <c r="G492" s="22">
        <v>46</v>
      </c>
      <c r="H492" s="22">
        <v>34.4</v>
      </c>
      <c r="I492" s="22">
        <v>7.5</v>
      </c>
      <c r="J492" s="22">
        <v>15.8</v>
      </c>
      <c r="K492" s="22">
        <v>0.47599999999999998</v>
      </c>
      <c r="L492" s="22">
        <v>1.1000000000000001</v>
      </c>
      <c r="M492" s="22">
        <v>4.2</v>
      </c>
      <c r="N492" s="22">
        <v>0.27500000000000002</v>
      </c>
      <c r="O492" s="22">
        <v>6.4</v>
      </c>
      <c r="P492" s="22">
        <v>11.6</v>
      </c>
      <c r="Q492" s="22">
        <v>0.54800000000000004</v>
      </c>
      <c r="R492" s="22">
        <v>0.51200000000000001</v>
      </c>
      <c r="S492" s="22">
        <v>1.4</v>
      </c>
      <c r="T492" s="22">
        <v>1.6</v>
      </c>
      <c r="U492" s="22">
        <v>0.86699999999999999</v>
      </c>
      <c r="V492" s="22">
        <v>2.7</v>
      </c>
      <c r="W492" s="22">
        <v>7.9</v>
      </c>
      <c r="X492" s="22">
        <v>10.6</v>
      </c>
      <c r="Y492" s="22">
        <v>3.5</v>
      </c>
      <c r="Z492" s="22">
        <v>0.7</v>
      </c>
      <c r="AA492" s="22">
        <v>0.9</v>
      </c>
      <c r="AB492" s="22">
        <v>1.5</v>
      </c>
      <c r="AC492" s="22">
        <v>2.5</v>
      </c>
      <c r="AD492" s="22">
        <v>17.5</v>
      </c>
    </row>
    <row r="493" spans="1:30" ht="15.75" customHeight="1" x14ac:dyDescent="0.2">
      <c r="A493" s="21">
        <v>492</v>
      </c>
      <c r="B493" s="22" t="s">
        <v>611</v>
      </c>
      <c r="C493" s="22" t="s">
        <v>84</v>
      </c>
      <c r="D493" s="22">
        <v>27</v>
      </c>
      <c r="E493" s="22" t="s">
        <v>101</v>
      </c>
      <c r="F493" s="22">
        <v>44</v>
      </c>
      <c r="G493" s="22">
        <v>30</v>
      </c>
      <c r="H493" s="22">
        <v>21.1</v>
      </c>
      <c r="I493" s="22">
        <v>1.8</v>
      </c>
      <c r="J493" s="22">
        <v>4.5</v>
      </c>
      <c r="K493" s="22">
        <v>0.41099999999999998</v>
      </c>
      <c r="L493" s="22">
        <v>1.5</v>
      </c>
      <c r="M493" s="22">
        <v>3.9</v>
      </c>
      <c r="N493" s="22">
        <v>0.39800000000000002</v>
      </c>
      <c r="O493" s="22">
        <v>0.3</v>
      </c>
      <c r="P493" s="22">
        <v>0.6</v>
      </c>
      <c r="Q493" s="22">
        <v>0.5</v>
      </c>
      <c r="R493" s="22">
        <v>0.58399999999999996</v>
      </c>
      <c r="S493" s="22">
        <v>0.3</v>
      </c>
      <c r="T493" s="22">
        <v>0.4</v>
      </c>
      <c r="U493" s="22">
        <v>0.78900000000000003</v>
      </c>
      <c r="V493" s="22">
        <v>0.8</v>
      </c>
      <c r="W493" s="22">
        <v>3.5</v>
      </c>
      <c r="X493" s="22">
        <v>4.3</v>
      </c>
      <c r="Y493" s="22">
        <v>0.8</v>
      </c>
      <c r="Z493" s="22">
        <v>0.8</v>
      </c>
      <c r="AA493" s="22">
        <v>0.4</v>
      </c>
      <c r="AB493" s="22">
        <v>0.4</v>
      </c>
      <c r="AC493" s="22">
        <v>1.9</v>
      </c>
      <c r="AD493" s="22">
        <v>5.6</v>
      </c>
    </row>
    <row r="494" spans="1:30" ht="15.75" customHeight="1" x14ac:dyDescent="0.2">
      <c r="A494" s="21">
        <v>493</v>
      </c>
      <c r="B494" s="22" t="s">
        <v>612</v>
      </c>
      <c r="C494" s="22" t="s">
        <v>112</v>
      </c>
      <c r="D494" s="22">
        <v>22</v>
      </c>
      <c r="E494" s="22" t="s">
        <v>110</v>
      </c>
      <c r="F494" s="22">
        <v>45</v>
      </c>
      <c r="G494" s="22">
        <v>45</v>
      </c>
      <c r="H494" s="22">
        <v>33.299999999999997</v>
      </c>
      <c r="I494" s="22">
        <v>7.9</v>
      </c>
      <c r="J494" s="22">
        <v>16.399999999999999</v>
      </c>
      <c r="K494" s="22">
        <v>0.47899999999999998</v>
      </c>
      <c r="L494" s="22">
        <v>1.7</v>
      </c>
      <c r="M494" s="22">
        <v>5.2</v>
      </c>
      <c r="N494" s="22">
        <v>0.32200000000000001</v>
      </c>
      <c r="O494" s="22">
        <v>6.2</v>
      </c>
      <c r="P494" s="22">
        <v>11.2</v>
      </c>
      <c r="Q494" s="22">
        <v>0.55100000000000005</v>
      </c>
      <c r="R494" s="22">
        <v>0.53</v>
      </c>
      <c r="S494" s="22">
        <v>3.8</v>
      </c>
      <c r="T494" s="22">
        <v>4.5</v>
      </c>
      <c r="U494" s="22">
        <v>0.85099999999999998</v>
      </c>
      <c r="V494" s="22">
        <v>1.1000000000000001</v>
      </c>
      <c r="W494" s="22">
        <v>4.5</v>
      </c>
      <c r="X494" s="22">
        <v>5.6</v>
      </c>
      <c r="Y494" s="22">
        <v>4.0999999999999996</v>
      </c>
      <c r="Z494" s="22">
        <v>1.1000000000000001</v>
      </c>
      <c r="AA494" s="22">
        <v>0.4</v>
      </c>
      <c r="AB494" s="22">
        <v>2</v>
      </c>
      <c r="AC494" s="22">
        <v>2.2999999999999998</v>
      </c>
      <c r="AD494" s="22">
        <v>21.2</v>
      </c>
    </row>
    <row r="495" spans="1:30" ht="15.75" customHeight="1" x14ac:dyDescent="0.2">
      <c r="A495" s="21">
        <v>494</v>
      </c>
      <c r="B495" s="22" t="s">
        <v>613</v>
      </c>
      <c r="C495" s="22" t="s">
        <v>29</v>
      </c>
      <c r="D495" s="22">
        <v>26</v>
      </c>
      <c r="E495" s="22" t="s">
        <v>110</v>
      </c>
      <c r="F495" s="22">
        <v>51</v>
      </c>
      <c r="G495" s="22">
        <v>1</v>
      </c>
      <c r="H495" s="22">
        <v>18.5</v>
      </c>
      <c r="I495" s="22">
        <v>4.2</v>
      </c>
      <c r="J495" s="22">
        <v>7.2</v>
      </c>
      <c r="K495" s="22">
        <v>0.58499999999999996</v>
      </c>
      <c r="L495" s="22">
        <v>0.5</v>
      </c>
      <c r="M495" s="22">
        <v>1.5</v>
      </c>
      <c r="N495" s="22">
        <v>0.32900000000000001</v>
      </c>
      <c r="O495" s="22">
        <v>3.7</v>
      </c>
      <c r="P495" s="22">
        <v>5.7</v>
      </c>
      <c r="Q495" s="22">
        <v>0.65500000000000003</v>
      </c>
      <c r="R495" s="22">
        <v>0.621</v>
      </c>
      <c r="S495" s="22">
        <v>2.2000000000000002</v>
      </c>
      <c r="T495" s="22">
        <v>2.7</v>
      </c>
      <c r="U495" s="22">
        <v>0.79300000000000004</v>
      </c>
      <c r="V495" s="22">
        <v>1.5</v>
      </c>
      <c r="W495" s="22">
        <v>2.9</v>
      </c>
      <c r="X495" s="22">
        <v>4.5</v>
      </c>
      <c r="Y495" s="22">
        <v>1.2</v>
      </c>
      <c r="Z495" s="22">
        <v>0.5</v>
      </c>
      <c r="AA495" s="22">
        <v>0.3</v>
      </c>
      <c r="AB495" s="22">
        <v>1.2</v>
      </c>
      <c r="AC495" s="22">
        <v>2.2000000000000002</v>
      </c>
      <c r="AD495" s="22">
        <v>11.2</v>
      </c>
    </row>
    <row r="496" spans="1:30" ht="15.75" customHeight="1" x14ac:dyDescent="0.2">
      <c r="A496" s="21">
        <v>495</v>
      </c>
      <c r="B496" s="22" t="s">
        <v>614</v>
      </c>
      <c r="C496" s="22" t="s">
        <v>112</v>
      </c>
      <c r="D496" s="22">
        <v>29</v>
      </c>
      <c r="E496" s="22" t="s">
        <v>118</v>
      </c>
      <c r="F496" s="22">
        <v>7</v>
      </c>
      <c r="G496" s="22">
        <v>0</v>
      </c>
      <c r="H496" s="22">
        <v>6.6</v>
      </c>
      <c r="I496" s="22">
        <v>0.9</v>
      </c>
      <c r="J496" s="22">
        <v>2.6</v>
      </c>
      <c r="K496" s="22">
        <v>0.33300000000000002</v>
      </c>
      <c r="L496" s="22">
        <v>0.9</v>
      </c>
      <c r="M496" s="22">
        <v>2.2999999999999998</v>
      </c>
      <c r="N496" s="22">
        <v>0.375</v>
      </c>
      <c r="O496" s="22">
        <v>0</v>
      </c>
      <c r="P496" s="22">
        <v>0.3</v>
      </c>
      <c r="Q496" s="22">
        <v>0</v>
      </c>
      <c r="R496" s="22">
        <v>0.5</v>
      </c>
      <c r="S496" s="22">
        <v>0.3</v>
      </c>
      <c r="T496" s="22">
        <v>0.3</v>
      </c>
      <c r="U496" s="22">
        <v>1</v>
      </c>
      <c r="V496" s="22">
        <v>0</v>
      </c>
      <c r="W496" s="22">
        <v>1.3</v>
      </c>
      <c r="X496" s="22">
        <v>1.3</v>
      </c>
      <c r="Y496" s="22">
        <v>0</v>
      </c>
      <c r="Z496" s="22">
        <v>0.3</v>
      </c>
      <c r="AA496" s="22">
        <v>0.1</v>
      </c>
      <c r="AB496" s="22">
        <v>0.1</v>
      </c>
      <c r="AC496" s="22">
        <v>0.6</v>
      </c>
      <c r="AD496" s="22">
        <v>2.9</v>
      </c>
    </row>
    <row r="497" spans="1:30" ht="15.75" customHeight="1" x14ac:dyDescent="0.2">
      <c r="A497" s="21">
        <v>496</v>
      </c>
      <c r="B497" s="22" t="s">
        <v>615</v>
      </c>
      <c r="C497" s="22" t="s">
        <v>112</v>
      </c>
      <c r="D497" s="22">
        <v>21</v>
      </c>
      <c r="E497" s="22" t="s">
        <v>118</v>
      </c>
      <c r="F497" s="22">
        <v>48</v>
      </c>
      <c r="G497" s="22">
        <v>14</v>
      </c>
      <c r="H497" s="22">
        <v>22.2</v>
      </c>
      <c r="I497" s="22">
        <v>3.1</v>
      </c>
      <c r="J497" s="22">
        <v>6.5</v>
      </c>
      <c r="K497" s="22">
        <v>0.47</v>
      </c>
      <c r="L497" s="22">
        <v>0.6</v>
      </c>
      <c r="M497" s="22">
        <v>2</v>
      </c>
      <c r="N497" s="22">
        <v>0.27800000000000002</v>
      </c>
      <c r="O497" s="22">
        <v>2.5</v>
      </c>
      <c r="P497" s="22">
        <v>4.5</v>
      </c>
      <c r="Q497" s="22">
        <v>0.55600000000000005</v>
      </c>
      <c r="R497" s="22">
        <v>0.51300000000000001</v>
      </c>
      <c r="S497" s="22">
        <v>1.8</v>
      </c>
      <c r="T497" s="22">
        <v>2.2999999999999998</v>
      </c>
      <c r="U497" s="22">
        <v>0.75</v>
      </c>
      <c r="V497" s="22">
        <v>1.9</v>
      </c>
      <c r="W497" s="22">
        <v>4.5</v>
      </c>
      <c r="X497" s="22">
        <v>6.4</v>
      </c>
      <c r="Y497" s="22">
        <v>0.8</v>
      </c>
      <c r="Z497" s="22">
        <v>0.6</v>
      </c>
      <c r="AA497" s="22">
        <v>0.4</v>
      </c>
      <c r="AB497" s="22">
        <v>1</v>
      </c>
      <c r="AC497" s="22">
        <v>2.2999999999999998</v>
      </c>
      <c r="AD497" s="22">
        <v>8.4</v>
      </c>
    </row>
    <row r="498" spans="1:30" ht="15.75" customHeight="1" x14ac:dyDescent="0.2">
      <c r="A498" s="21">
        <v>497</v>
      </c>
      <c r="B498" s="22" t="s">
        <v>616</v>
      </c>
      <c r="C498" s="22" t="s">
        <v>84</v>
      </c>
      <c r="D498" s="22">
        <v>20</v>
      </c>
      <c r="E498" s="22" t="s">
        <v>186</v>
      </c>
      <c r="F498" s="22">
        <v>17</v>
      </c>
      <c r="G498" s="22">
        <v>0</v>
      </c>
      <c r="H498" s="22">
        <v>10.199999999999999</v>
      </c>
      <c r="I498" s="22">
        <v>1.6</v>
      </c>
      <c r="J498" s="22">
        <v>3.9</v>
      </c>
      <c r="K498" s="22">
        <v>0.42399999999999999</v>
      </c>
      <c r="L498" s="22">
        <v>0.7</v>
      </c>
      <c r="M498" s="22">
        <v>1.9</v>
      </c>
      <c r="N498" s="22">
        <v>0.375</v>
      </c>
      <c r="O498" s="22">
        <v>0.9</v>
      </c>
      <c r="P498" s="22">
        <v>2</v>
      </c>
      <c r="Q498" s="22">
        <v>0.47099999999999997</v>
      </c>
      <c r="R498" s="22">
        <v>0.51500000000000001</v>
      </c>
      <c r="S498" s="22">
        <v>0.4</v>
      </c>
      <c r="T498" s="22">
        <v>0.4</v>
      </c>
      <c r="U498" s="22">
        <v>0.85699999999999998</v>
      </c>
      <c r="V498" s="22">
        <v>0.5</v>
      </c>
      <c r="W498" s="22">
        <v>1.2</v>
      </c>
      <c r="X498" s="22">
        <v>1.7</v>
      </c>
      <c r="Y498" s="22">
        <v>1.2</v>
      </c>
      <c r="Z498" s="22">
        <v>0.5</v>
      </c>
      <c r="AA498" s="22">
        <v>0.4</v>
      </c>
      <c r="AB498" s="22">
        <v>0.6</v>
      </c>
      <c r="AC498" s="22">
        <v>1</v>
      </c>
      <c r="AD498" s="22">
        <v>4.4000000000000004</v>
      </c>
    </row>
    <row r="499" spans="1:30" ht="15.75" customHeight="1" x14ac:dyDescent="0.2">
      <c r="A499" s="21">
        <v>498</v>
      </c>
      <c r="B499" s="22" t="s">
        <v>617</v>
      </c>
      <c r="C499" s="22" t="s">
        <v>92</v>
      </c>
      <c r="D499" s="22">
        <v>25</v>
      </c>
      <c r="E499" s="22" t="s">
        <v>172</v>
      </c>
      <c r="F499" s="22">
        <v>32</v>
      </c>
      <c r="G499" s="22">
        <v>0</v>
      </c>
      <c r="H499" s="22">
        <v>18.399999999999999</v>
      </c>
      <c r="I499" s="22">
        <v>4.3</v>
      </c>
      <c r="J499" s="22">
        <v>9</v>
      </c>
      <c r="K499" s="22">
        <v>0.47399999999999998</v>
      </c>
      <c r="L499" s="22">
        <v>2.1</v>
      </c>
      <c r="M499" s="22">
        <v>4.9000000000000004</v>
      </c>
      <c r="N499" s="22">
        <v>0.433</v>
      </c>
      <c r="O499" s="22">
        <v>2.1</v>
      </c>
      <c r="P499" s="22">
        <v>4.0999999999999996</v>
      </c>
      <c r="Q499" s="22">
        <v>0.52300000000000002</v>
      </c>
      <c r="R499" s="22">
        <v>0.59199999999999997</v>
      </c>
      <c r="S499" s="22">
        <v>1</v>
      </c>
      <c r="T499" s="22">
        <v>1.3</v>
      </c>
      <c r="U499" s="22">
        <v>0.76700000000000002</v>
      </c>
      <c r="V499" s="22">
        <v>0.3</v>
      </c>
      <c r="W499" s="22">
        <v>1.8</v>
      </c>
      <c r="X499" s="22">
        <v>2</v>
      </c>
      <c r="Y499" s="22">
        <v>1.5</v>
      </c>
      <c r="Z499" s="22">
        <v>0.7</v>
      </c>
      <c r="AA499" s="22">
        <v>0.3</v>
      </c>
      <c r="AB499" s="22">
        <v>1.1000000000000001</v>
      </c>
      <c r="AC499" s="22">
        <v>1.2</v>
      </c>
      <c r="AD499" s="22">
        <v>11.7</v>
      </c>
    </row>
    <row r="500" spans="1:30" ht="15.75" customHeight="1" x14ac:dyDescent="0.2">
      <c r="A500" s="21">
        <v>499</v>
      </c>
      <c r="B500" s="22" t="s">
        <v>618</v>
      </c>
      <c r="C500" s="22" t="s">
        <v>92</v>
      </c>
      <c r="D500" s="22">
        <v>20</v>
      </c>
      <c r="E500" s="22" t="s">
        <v>147</v>
      </c>
      <c r="F500" s="22">
        <v>53</v>
      </c>
      <c r="G500" s="22">
        <v>9</v>
      </c>
      <c r="H500" s="22">
        <v>20.8</v>
      </c>
      <c r="I500" s="22">
        <v>2.6</v>
      </c>
      <c r="J500" s="22">
        <v>5.2</v>
      </c>
      <c r="K500" s="22">
        <v>0.502</v>
      </c>
      <c r="L500" s="22">
        <v>1.2</v>
      </c>
      <c r="M500" s="22">
        <v>2.8</v>
      </c>
      <c r="N500" s="22">
        <v>0.40899999999999997</v>
      </c>
      <c r="O500" s="22">
        <v>1.5</v>
      </c>
      <c r="P500" s="22">
        <v>2.4</v>
      </c>
      <c r="Q500" s="22">
        <v>0.61099999999999999</v>
      </c>
      <c r="R500" s="22">
        <v>0.61299999999999999</v>
      </c>
      <c r="S500" s="22">
        <v>0.4</v>
      </c>
      <c r="T500" s="22">
        <v>0.5</v>
      </c>
      <c r="U500" s="22">
        <v>0.84599999999999997</v>
      </c>
      <c r="V500" s="22">
        <v>0.6</v>
      </c>
      <c r="W500" s="22">
        <v>1.6</v>
      </c>
      <c r="X500" s="22">
        <v>2.2000000000000002</v>
      </c>
      <c r="Y500" s="22">
        <v>1.3</v>
      </c>
      <c r="Z500" s="22">
        <v>0.7</v>
      </c>
      <c r="AA500" s="22">
        <v>0.4</v>
      </c>
      <c r="AB500" s="22">
        <v>0.5</v>
      </c>
      <c r="AC500" s="22">
        <v>1.7</v>
      </c>
      <c r="AD500" s="22">
        <v>6.8</v>
      </c>
    </row>
    <row r="501" spans="1:30" ht="15.75" customHeight="1" x14ac:dyDescent="0.2">
      <c r="A501" s="21">
        <v>500</v>
      </c>
      <c r="B501" s="22" t="s">
        <v>619</v>
      </c>
      <c r="C501" s="22" t="s">
        <v>112</v>
      </c>
      <c r="D501" s="22">
        <v>19</v>
      </c>
      <c r="E501" s="22" t="s">
        <v>131</v>
      </c>
      <c r="F501" s="22">
        <v>3</v>
      </c>
      <c r="G501" s="22">
        <v>0</v>
      </c>
      <c r="H501" s="22">
        <v>5</v>
      </c>
      <c r="I501" s="22">
        <v>0.3</v>
      </c>
      <c r="J501" s="22">
        <v>0.7</v>
      </c>
      <c r="K501" s="22">
        <v>0.5</v>
      </c>
      <c r="L501" s="22">
        <v>0</v>
      </c>
      <c r="M501" s="22">
        <v>0.3</v>
      </c>
      <c r="N501" s="22">
        <v>0</v>
      </c>
      <c r="O501" s="22">
        <v>0.3</v>
      </c>
      <c r="P501" s="22">
        <v>0.3</v>
      </c>
      <c r="Q501" s="22">
        <v>1</v>
      </c>
      <c r="R501" s="22">
        <v>0.5</v>
      </c>
      <c r="S501" s="22">
        <v>0</v>
      </c>
      <c r="T501" s="22">
        <v>0</v>
      </c>
      <c r="U501" s="20"/>
      <c r="V501" s="22">
        <v>0.3</v>
      </c>
      <c r="W501" s="22">
        <v>1.7</v>
      </c>
      <c r="X501" s="22">
        <v>2</v>
      </c>
      <c r="Y501" s="22">
        <v>0.7</v>
      </c>
      <c r="Z501" s="22">
        <v>0.3</v>
      </c>
      <c r="AA501" s="22">
        <v>0</v>
      </c>
      <c r="AB501" s="22">
        <v>0</v>
      </c>
      <c r="AC501" s="22">
        <v>0.7</v>
      </c>
      <c r="AD501" s="22">
        <v>0.7</v>
      </c>
    </row>
    <row r="502" spans="1:30" ht="15.75" customHeight="1" x14ac:dyDescent="0.2">
      <c r="A502">
        <v>501</v>
      </c>
      <c r="B502" t="s">
        <v>642</v>
      </c>
      <c r="C502" t="s">
        <v>92</v>
      </c>
      <c r="D502">
        <v>26</v>
      </c>
      <c r="E502" t="s">
        <v>147</v>
      </c>
      <c r="F502">
        <v>18</v>
      </c>
      <c r="G502">
        <v>0</v>
      </c>
      <c r="H502">
        <v>7.2</v>
      </c>
      <c r="I502">
        <v>0.9</v>
      </c>
      <c r="J502">
        <v>2.2000000000000002</v>
      </c>
      <c r="K502">
        <v>0.42499999999999999</v>
      </c>
      <c r="L502">
        <v>0.8</v>
      </c>
      <c r="M502">
        <v>2.1</v>
      </c>
      <c r="N502">
        <v>0.40500000000000003</v>
      </c>
      <c r="O502">
        <v>0.1</v>
      </c>
      <c r="P502">
        <v>0.2</v>
      </c>
      <c r="Q502">
        <v>0.66700000000000004</v>
      </c>
      <c r="R502">
        <v>0.61299999999999999</v>
      </c>
      <c r="S502">
        <v>0</v>
      </c>
      <c r="T502">
        <v>0</v>
      </c>
      <c r="V502">
        <v>0.1</v>
      </c>
      <c r="W502">
        <v>0.8</v>
      </c>
      <c r="X502">
        <v>0.8</v>
      </c>
      <c r="Y502">
        <v>0.6</v>
      </c>
      <c r="Z502">
        <v>0</v>
      </c>
      <c r="AA502">
        <v>0.2</v>
      </c>
      <c r="AB502">
        <v>0.1</v>
      </c>
      <c r="AC502">
        <v>0.7</v>
      </c>
      <c r="AD502">
        <v>2.7</v>
      </c>
    </row>
    <row r="503" spans="1:30" ht="15.75" customHeight="1" x14ac:dyDescent="0.2">
      <c r="A503">
        <v>502</v>
      </c>
      <c r="B503" t="s">
        <v>643</v>
      </c>
      <c r="C503" t="s">
        <v>84</v>
      </c>
      <c r="D503">
        <v>23</v>
      </c>
      <c r="E503" t="s">
        <v>172</v>
      </c>
      <c r="F503">
        <v>33</v>
      </c>
      <c r="G503">
        <v>0</v>
      </c>
      <c r="H503">
        <v>11.8</v>
      </c>
      <c r="I503">
        <v>2.2000000000000002</v>
      </c>
      <c r="J503">
        <v>4.2</v>
      </c>
      <c r="K503">
        <v>0.53600000000000003</v>
      </c>
      <c r="L503">
        <v>0.3</v>
      </c>
      <c r="M503">
        <v>0.9</v>
      </c>
      <c r="N503">
        <v>0.34499999999999997</v>
      </c>
      <c r="O503">
        <v>1.9</v>
      </c>
      <c r="P503">
        <v>3.3</v>
      </c>
      <c r="Q503">
        <v>0.58699999999999997</v>
      </c>
      <c r="R503">
        <v>0.57199999999999995</v>
      </c>
      <c r="S503">
        <v>0.7</v>
      </c>
      <c r="T503">
        <v>0.9</v>
      </c>
      <c r="U503">
        <v>0.82799999999999996</v>
      </c>
      <c r="V503">
        <v>0.9</v>
      </c>
      <c r="W503">
        <v>1.8</v>
      </c>
      <c r="X503">
        <v>2.7</v>
      </c>
      <c r="Y503">
        <v>1.5</v>
      </c>
      <c r="Z503">
        <v>0.5</v>
      </c>
      <c r="AA503">
        <v>0.2</v>
      </c>
      <c r="AB503">
        <v>0.8</v>
      </c>
      <c r="AC503">
        <v>1.6</v>
      </c>
      <c r="AD503">
        <v>5.5</v>
      </c>
    </row>
    <row r="504" spans="1:30" ht="15.75" customHeight="1" x14ac:dyDescent="0.2">
      <c r="A504">
        <v>503</v>
      </c>
      <c r="B504" t="s">
        <v>644</v>
      </c>
      <c r="C504" t="s">
        <v>112</v>
      </c>
      <c r="D504">
        <v>21</v>
      </c>
      <c r="E504" t="s">
        <v>170</v>
      </c>
      <c r="F504">
        <v>47</v>
      </c>
      <c r="G504">
        <v>3</v>
      </c>
      <c r="H504">
        <v>17.8</v>
      </c>
      <c r="I504">
        <v>2.6</v>
      </c>
      <c r="J504">
        <v>5.5</v>
      </c>
      <c r="K504">
        <v>0.46500000000000002</v>
      </c>
      <c r="L504">
        <v>0.7</v>
      </c>
      <c r="M504">
        <v>2.1</v>
      </c>
      <c r="N504">
        <v>0.316</v>
      </c>
      <c r="O504">
        <v>1.9</v>
      </c>
      <c r="P504">
        <v>3.4</v>
      </c>
      <c r="Q504">
        <v>0.55600000000000005</v>
      </c>
      <c r="R504">
        <v>0.52500000000000002</v>
      </c>
      <c r="S504">
        <v>1</v>
      </c>
      <c r="T504">
        <v>1.5</v>
      </c>
      <c r="U504">
        <v>0.69599999999999995</v>
      </c>
      <c r="V504">
        <v>0.6</v>
      </c>
      <c r="W504">
        <v>2.2000000000000002</v>
      </c>
      <c r="X504">
        <v>2.7</v>
      </c>
      <c r="Y504">
        <v>1</v>
      </c>
      <c r="Z504">
        <v>0.6</v>
      </c>
      <c r="AA504">
        <v>0.9</v>
      </c>
      <c r="AB504">
        <v>0.6</v>
      </c>
      <c r="AC504">
        <v>1.7</v>
      </c>
      <c r="AD504">
        <v>6.8</v>
      </c>
    </row>
    <row r="505" spans="1:30" ht="15.75" customHeight="1" x14ac:dyDescent="0.2">
      <c r="A505">
        <v>504</v>
      </c>
      <c r="B505" t="s">
        <v>645</v>
      </c>
      <c r="C505" t="s">
        <v>29</v>
      </c>
      <c r="D505">
        <v>20</v>
      </c>
      <c r="E505" t="s">
        <v>133</v>
      </c>
      <c r="F505">
        <v>42</v>
      </c>
      <c r="G505">
        <v>42</v>
      </c>
      <c r="H505">
        <v>28.6</v>
      </c>
      <c r="I505">
        <v>7.6</v>
      </c>
      <c r="J505">
        <v>16.3</v>
      </c>
      <c r="K505">
        <v>0.46500000000000002</v>
      </c>
      <c r="L505">
        <v>1.5</v>
      </c>
      <c r="M505">
        <v>5</v>
      </c>
      <c r="N505">
        <v>0.30099999999999999</v>
      </c>
      <c r="O505">
        <v>6.1</v>
      </c>
      <c r="P505">
        <v>11.3</v>
      </c>
      <c r="Q505">
        <v>0.53700000000000003</v>
      </c>
      <c r="R505">
        <v>0.51100000000000001</v>
      </c>
      <c r="S505">
        <v>3.9</v>
      </c>
      <c r="T505">
        <v>4.9000000000000004</v>
      </c>
      <c r="U505">
        <v>0.80900000000000005</v>
      </c>
      <c r="V505">
        <v>2.2000000000000002</v>
      </c>
      <c r="W505">
        <v>7.9</v>
      </c>
      <c r="X505">
        <v>10.1</v>
      </c>
      <c r="Y505">
        <v>3.1</v>
      </c>
      <c r="Z505">
        <v>1.1000000000000001</v>
      </c>
      <c r="AA505">
        <v>3.2</v>
      </c>
      <c r="AB505">
        <v>3.4</v>
      </c>
      <c r="AC505">
        <v>2.2999999999999998</v>
      </c>
      <c r="AD505">
        <v>20.6</v>
      </c>
    </row>
    <row r="506" spans="1:30" ht="15.75" customHeight="1" x14ac:dyDescent="0.2">
      <c r="A506">
        <v>505</v>
      </c>
      <c r="B506" t="s">
        <v>646</v>
      </c>
      <c r="C506" t="s">
        <v>92</v>
      </c>
      <c r="D506">
        <v>20</v>
      </c>
      <c r="E506" t="s">
        <v>133</v>
      </c>
      <c r="F506">
        <v>27</v>
      </c>
      <c r="G506">
        <v>1</v>
      </c>
      <c r="H506">
        <v>11.7</v>
      </c>
      <c r="I506">
        <v>1.5</v>
      </c>
      <c r="J506">
        <v>3</v>
      </c>
      <c r="K506">
        <v>0.5</v>
      </c>
      <c r="L506">
        <v>0.1</v>
      </c>
      <c r="M506">
        <v>0.6</v>
      </c>
      <c r="N506">
        <v>0.11799999999999999</v>
      </c>
      <c r="O506">
        <v>1.4</v>
      </c>
      <c r="P506">
        <v>2.4</v>
      </c>
      <c r="Q506">
        <v>0.6</v>
      </c>
      <c r="R506">
        <v>0.51200000000000001</v>
      </c>
      <c r="S506">
        <v>0.5</v>
      </c>
      <c r="T506">
        <v>0.9</v>
      </c>
      <c r="U506">
        <v>0.52</v>
      </c>
      <c r="V506">
        <v>0.3</v>
      </c>
      <c r="W506">
        <v>0.9</v>
      </c>
      <c r="X506">
        <v>1.1000000000000001</v>
      </c>
      <c r="Y506">
        <v>2.2999999999999998</v>
      </c>
      <c r="Z506">
        <v>0.5</v>
      </c>
      <c r="AA506">
        <v>0.1</v>
      </c>
      <c r="AB506">
        <v>0.6</v>
      </c>
      <c r="AC506">
        <v>1.4</v>
      </c>
      <c r="AD506">
        <v>3.6</v>
      </c>
    </row>
    <row r="507" spans="1:30" ht="15.75" customHeight="1" x14ac:dyDescent="0.2">
      <c r="A507">
        <v>506</v>
      </c>
      <c r="B507" t="s">
        <v>647</v>
      </c>
      <c r="C507" t="s">
        <v>103</v>
      </c>
      <c r="D507">
        <v>35</v>
      </c>
      <c r="E507" t="s">
        <v>164</v>
      </c>
      <c r="F507">
        <v>46</v>
      </c>
      <c r="G507">
        <v>10</v>
      </c>
      <c r="H507">
        <v>23</v>
      </c>
      <c r="I507">
        <v>4.5</v>
      </c>
      <c r="J507">
        <v>9.8000000000000007</v>
      </c>
      <c r="K507">
        <v>0.46300000000000002</v>
      </c>
      <c r="L507">
        <v>0.7</v>
      </c>
      <c r="M507">
        <v>2.2999999999999998</v>
      </c>
      <c r="N507">
        <v>0.28599999999999998</v>
      </c>
      <c r="O507">
        <v>3.9</v>
      </c>
      <c r="P507">
        <v>7.5</v>
      </c>
      <c r="Q507">
        <v>0.51700000000000002</v>
      </c>
      <c r="R507">
        <v>0.497</v>
      </c>
      <c r="S507">
        <v>1.6</v>
      </c>
      <c r="T507">
        <v>2.4</v>
      </c>
      <c r="U507">
        <v>0.67300000000000004</v>
      </c>
      <c r="V507">
        <v>1.5</v>
      </c>
      <c r="W507">
        <v>4.2</v>
      </c>
      <c r="X507">
        <v>5.7</v>
      </c>
      <c r="Y507">
        <v>4.7</v>
      </c>
      <c r="Z507">
        <v>1.1000000000000001</v>
      </c>
      <c r="AA507">
        <v>0.4</v>
      </c>
      <c r="AB507">
        <v>2.1</v>
      </c>
      <c r="AC507">
        <v>1.8</v>
      </c>
      <c r="AD507">
        <v>11.3</v>
      </c>
    </row>
    <row r="508" spans="1:30" ht="15.75" customHeight="1" x14ac:dyDescent="0.2">
      <c r="A508">
        <v>507</v>
      </c>
      <c r="B508" t="s">
        <v>648</v>
      </c>
      <c r="C508" t="s">
        <v>103</v>
      </c>
      <c r="D508">
        <v>23</v>
      </c>
      <c r="E508" t="s">
        <v>153</v>
      </c>
      <c r="F508">
        <v>49</v>
      </c>
      <c r="G508">
        <v>49</v>
      </c>
      <c r="H508">
        <v>36</v>
      </c>
      <c r="I508">
        <v>6.8</v>
      </c>
      <c r="J508">
        <v>14.8</v>
      </c>
      <c r="K508">
        <v>0.46100000000000002</v>
      </c>
      <c r="L508">
        <v>2.8</v>
      </c>
      <c r="M508">
        <v>7.1</v>
      </c>
      <c r="N508">
        <v>0.39100000000000001</v>
      </c>
      <c r="O508">
        <v>4</v>
      </c>
      <c r="P508">
        <v>7.7</v>
      </c>
      <c r="Q508">
        <v>0.52500000000000002</v>
      </c>
      <c r="R508">
        <v>0.55400000000000005</v>
      </c>
      <c r="S508">
        <v>2.6</v>
      </c>
      <c r="T508">
        <v>3.2</v>
      </c>
      <c r="U508">
        <v>0.81499999999999995</v>
      </c>
      <c r="V508">
        <v>0.5</v>
      </c>
      <c r="W508">
        <v>4.0999999999999996</v>
      </c>
      <c r="X508">
        <v>4.7</v>
      </c>
      <c r="Y508">
        <v>5.0999999999999996</v>
      </c>
      <c r="Z508">
        <v>0.7</v>
      </c>
      <c r="AA508">
        <v>0.3</v>
      </c>
      <c r="AB508">
        <v>2.1</v>
      </c>
      <c r="AC508">
        <v>2.2999999999999998</v>
      </c>
      <c r="AD508">
        <v>19</v>
      </c>
    </row>
    <row r="509" spans="1:30" ht="15.75" customHeight="1" x14ac:dyDescent="0.2">
      <c r="A509">
        <v>508</v>
      </c>
      <c r="B509" t="s">
        <v>641</v>
      </c>
      <c r="C509" t="s">
        <v>92</v>
      </c>
      <c r="D509">
        <v>29</v>
      </c>
      <c r="E509" t="s">
        <v>131</v>
      </c>
      <c r="F509">
        <v>44</v>
      </c>
      <c r="G509">
        <v>44</v>
      </c>
      <c r="H509">
        <v>32.1</v>
      </c>
      <c r="I509">
        <v>5.4</v>
      </c>
      <c r="J509">
        <v>11.8</v>
      </c>
      <c r="K509">
        <v>0.45800000000000002</v>
      </c>
      <c r="L509">
        <v>2.7</v>
      </c>
      <c r="M509">
        <v>6.7</v>
      </c>
      <c r="N509">
        <v>0.4</v>
      </c>
      <c r="O509">
        <v>2.7</v>
      </c>
      <c r="P509">
        <v>5.0999999999999996</v>
      </c>
      <c r="Q509">
        <v>0.53300000000000003</v>
      </c>
      <c r="R509">
        <v>0.57099999999999995</v>
      </c>
      <c r="S509">
        <v>2.2999999999999998</v>
      </c>
      <c r="T509">
        <v>2.6</v>
      </c>
      <c r="U509">
        <v>0.89500000000000002</v>
      </c>
      <c r="V509">
        <v>0.7</v>
      </c>
      <c r="W509">
        <v>3.3</v>
      </c>
      <c r="X509">
        <v>4</v>
      </c>
      <c r="Y509">
        <v>4.7</v>
      </c>
      <c r="Z509">
        <v>1</v>
      </c>
      <c r="AA509">
        <v>1.2</v>
      </c>
      <c r="AB509">
        <v>1.6</v>
      </c>
      <c r="AC509">
        <v>2.2000000000000002</v>
      </c>
      <c r="AD509">
        <v>15.8</v>
      </c>
    </row>
    <row r="510" spans="1:30" ht="15.75" customHeight="1" x14ac:dyDescent="0.2">
      <c r="A510">
        <v>509</v>
      </c>
      <c r="B510" t="s">
        <v>649</v>
      </c>
      <c r="C510" t="s">
        <v>112</v>
      </c>
      <c r="D510">
        <v>19</v>
      </c>
      <c r="E510" t="s">
        <v>178</v>
      </c>
      <c r="F510">
        <v>24</v>
      </c>
      <c r="G510">
        <v>1</v>
      </c>
      <c r="H510">
        <v>0</v>
      </c>
      <c r="I510">
        <v>4.0999999999999996</v>
      </c>
      <c r="J510">
        <v>8.5</v>
      </c>
      <c r="K510">
        <v>0.48299999999999998</v>
      </c>
      <c r="L510">
        <v>1.6</v>
      </c>
      <c r="M510">
        <v>4</v>
      </c>
      <c r="N510">
        <v>0.39600000000000002</v>
      </c>
      <c r="O510">
        <v>2.5</v>
      </c>
      <c r="P510">
        <v>4.5</v>
      </c>
      <c r="Q510">
        <v>0.56000000000000005</v>
      </c>
      <c r="R510">
        <v>0.57599999999999996</v>
      </c>
      <c r="S510">
        <v>1.4</v>
      </c>
      <c r="T510">
        <v>2.1</v>
      </c>
      <c r="U510">
        <v>0.66</v>
      </c>
      <c r="V510">
        <v>0.7</v>
      </c>
      <c r="W510">
        <v>3.1</v>
      </c>
      <c r="X510">
        <v>3.8</v>
      </c>
      <c r="Y510">
        <v>0.4</v>
      </c>
      <c r="Z510">
        <v>0.6</v>
      </c>
      <c r="AA510">
        <v>0.3</v>
      </c>
      <c r="AB510">
        <v>0.6</v>
      </c>
      <c r="AC510">
        <v>1.3</v>
      </c>
      <c r="AD510">
        <v>11.2</v>
      </c>
    </row>
    <row r="511" spans="1:30" ht="15.75" customHeight="1" x14ac:dyDescent="0.2">
      <c r="A511">
        <v>510</v>
      </c>
      <c r="B511" t="s">
        <v>650</v>
      </c>
      <c r="C511" t="s">
        <v>92</v>
      </c>
      <c r="D511">
        <v>25</v>
      </c>
      <c r="E511" t="s">
        <v>147</v>
      </c>
      <c r="F511">
        <v>45</v>
      </c>
      <c r="G511">
        <v>0</v>
      </c>
      <c r="H511">
        <v>13.5</v>
      </c>
      <c r="I511">
        <v>2.2999999999999998</v>
      </c>
      <c r="J511">
        <v>3.8</v>
      </c>
      <c r="K511">
        <v>0.60199999999999998</v>
      </c>
      <c r="L511">
        <v>0.7</v>
      </c>
      <c r="M511">
        <v>1.2</v>
      </c>
      <c r="N511">
        <v>0.55600000000000005</v>
      </c>
      <c r="O511">
        <v>1.6</v>
      </c>
      <c r="P511">
        <v>2.6</v>
      </c>
      <c r="Q511">
        <v>0.624</v>
      </c>
      <c r="R511">
        <v>0.69</v>
      </c>
      <c r="S511">
        <v>0.5</v>
      </c>
      <c r="T511">
        <v>0.6</v>
      </c>
      <c r="U511">
        <v>0.75900000000000001</v>
      </c>
      <c r="V511">
        <v>0.6</v>
      </c>
      <c r="W511">
        <v>1.6</v>
      </c>
      <c r="X511">
        <v>2.2999999999999998</v>
      </c>
      <c r="Y511">
        <v>0.9</v>
      </c>
      <c r="Z511">
        <v>0.5</v>
      </c>
      <c r="AA511">
        <v>0.1</v>
      </c>
      <c r="AB511">
        <v>0.5</v>
      </c>
      <c r="AC511">
        <v>1.2</v>
      </c>
      <c r="AD511">
        <v>5.7</v>
      </c>
    </row>
    <row r="512" spans="1:30" ht="15.75" customHeight="1" x14ac:dyDescent="0.2">
      <c r="A512">
        <v>511</v>
      </c>
      <c r="B512" t="s">
        <v>651</v>
      </c>
      <c r="C512" t="s">
        <v>112</v>
      </c>
      <c r="D512">
        <v>28</v>
      </c>
      <c r="E512" t="s">
        <v>227</v>
      </c>
      <c r="F512">
        <v>40</v>
      </c>
      <c r="G512">
        <v>29</v>
      </c>
      <c r="H512">
        <v>27.2</v>
      </c>
      <c r="I512">
        <v>4.8</v>
      </c>
      <c r="J512">
        <v>10.8</v>
      </c>
      <c r="K512">
        <v>0.442</v>
      </c>
      <c r="L512">
        <v>1</v>
      </c>
      <c r="M512">
        <v>3.2</v>
      </c>
      <c r="N512">
        <v>0.313</v>
      </c>
      <c r="O512">
        <v>3.8</v>
      </c>
      <c r="P512">
        <v>7.6</v>
      </c>
      <c r="Q512">
        <v>0.497</v>
      </c>
      <c r="R512">
        <v>0.48799999999999999</v>
      </c>
      <c r="S512">
        <v>2</v>
      </c>
      <c r="T512">
        <v>2.8</v>
      </c>
      <c r="U512">
        <v>0.71199999999999997</v>
      </c>
      <c r="V512">
        <v>1.7</v>
      </c>
      <c r="W512">
        <v>2.6</v>
      </c>
      <c r="X512">
        <v>4.2</v>
      </c>
      <c r="Y512">
        <v>1.6</v>
      </c>
      <c r="Z512">
        <v>0.4</v>
      </c>
      <c r="AA512">
        <v>0.5</v>
      </c>
      <c r="AB512">
        <v>1.4</v>
      </c>
      <c r="AC512">
        <v>2.4</v>
      </c>
      <c r="AD512">
        <v>12.5</v>
      </c>
    </row>
    <row r="513" spans="1:30" ht="15.75" customHeight="1" x14ac:dyDescent="0.2">
      <c r="A513">
        <v>512</v>
      </c>
      <c r="B513" t="s">
        <v>652</v>
      </c>
      <c r="C513" t="s">
        <v>103</v>
      </c>
      <c r="D513">
        <v>25</v>
      </c>
      <c r="E513" t="s">
        <v>107</v>
      </c>
      <c r="F513">
        <v>3</v>
      </c>
      <c r="G513">
        <v>0</v>
      </c>
      <c r="H513">
        <v>2.7</v>
      </c>
      <c r="I513">
        <v>0.7</v>
      </c>
      <c r="J513">
        <v>1.7</v>
      </c>
      <c r="K513">
        <v>0.4</v>
      </c>
      <c r="L513">
        <v>0</v>
      </c>
      <c r="M513">
        <v>0.7</v>
      </c>
      <c r="N513">
        <v>0</v>
      </c>
      <c r="O513">
        <v>0.7</v>
      </c>
      <c r="P513">
        <v>1</v>
      </c>
      <c r="Q513">
        <v>0.66700000000000004</v>
      </c>
      <c r="R513">
        <v>0.4</v>
      </c>
      <c r="S513">
        <v>0.7</v>
      </c>
      <c r="T513">
        <v>0.7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0.3</v>
      </c>
      <c r="AD513">
        <v>2</v>
      </c>
    </row>
    <row r="514" spans="1:30" ht="15.75" customHeight="1" x14ac:dyDescent="0.2">
      <c r="A514">
        <v>513</v>
      </c>
      <c r="B514" t="s">
        <v>653</v>
      </c>
      <c r="C514" t="s">
        <v>103</v>
      </c>
      <c r="D514">
        <v>24</v>
      </c>
      <c r="E514" t="s">
        <v>183</v>
      </c>
      <c r="F514">
        <v>7</v>
      </c>
      <c r="G514">
        <v>0</v>
      </c>
      <c r="H514">
        <v>6.1</v>
      </c>
      <c r="I514">
        <v>1.1000000000000001</v>
      </c>
      <c r="J514">
        <v>2.2999999999999998</v>
      </c>
      <c r="K514">
        <v>0.5</v>
      </c>
      <c r="L514">
        <v>0.3</v>
      </c>
      <c r="M514">
        <v>0.7</v>
      </c>
      <c r="N514">
        <v>0.4</v>
      </c>
      <c r="O514">
        <v>0.9</v>
      </c>
      <c r="P514">
        <v>1.6</v>
      </c>
      <c r="Q514">
        <v>0.54500000000000004</v>
      </c>
      <c r="R514">
        <v>0.56299999999999994</v>
      </c>
      <c r="S514">
        <v>0.7</v>
      </c>
      <c r="T514">
        <v>1.3</v>
      </c>
      <c r="U514">
        <v>0.55600000000000005</v>
      </c>
      <c r="V514">
        <v>0.3</v>
      </c>
      <c r="W514">
        <v>0.4</v>
      </c>
      <c r="X514">
        <v>0.7</v>
      </c>
      <c r="Y514">
        <v>1.1000000000000001</v>
      </c>
      <c r="Z514">
        <v>0.1</v>
      </c>
      <c r="AA514">
        <v>0.1</v>
      </c>
      <c r="AB514">
        <v>0.3</v>
      </c>
      <c r="AC514">
        <v>0.1</v>
      </c>
      <c r="AD514">
        <v>3.3</v>
      </c>
    </row>
    <row r="515" spans="1:30" ht="15.75" customHeight="1" x14ac:dyDescent="0.2">
      <c r="A515">
        <v>514</v>
      </c>
      <c r="B515" t="s">
        <v>654</v>
      </c>
      <c r="C515" t="s">
        <v>84</v>
      </c>
      <c r="D515">
        <v>25</v>
      </c>
      <c r="E515" t="s">
        <v>183</v>
      </c>
      <c r="F515">
        <v>44</v>
      </c>
      <c r="G515">
        <v>32</v>
      </c>
      <c r="H515">
        <v>26.6</v>
      </c>
      <c r="I515">
        <v>2.8</v>
      </c>
      <c r="J515">
        <v>6.8</v>
      </c>
      <c r="K515">
        <v>0.41499999999999998</v>
      </c>
      <c r="L515">
        <v>1.7</v>
      </c>
      <c r="M515">
        <v>4.5999999999999996</v>
      </c>
      <c r="N515">
        <v>0.376</v>
      </c>
      <c r="O515">
        <v>1.1000000000000001</v>
      </c>
      <c r="P515">
        <v>2.2999999999999998</v>
      </c>
      <c r="Q515">
        <v>0.495</v>
      </c>
      <c r="R515">
        <v>0.54200000000000004</v>
      </c>
      <c r="S515">
        <v>0.8</v>
      </c>
      <c r="T515">
        <v>1.1000000000000001</v>
      </c>
      <c r="U515">
        <v>0.72899999999999998</v>
      </c>
      <c r="V515">
        <v>1</v>
      </c>
      <c r="W515">
        <v>2.5</v>
      </c>
      <c r="X515">
        <v>3.5</v>
      </c>
      <c r="Y515">
        <v>1.8</v>
      </c>
      <c r="Z515">
        <v>0.5</v>
      </c>
      <c r="AA515">
        <v>0.6</v>
      </c>
      <c r="AB515">
        <v>1</v>
      </c>
      <c r="AC515">
        <v>3</v>
      </c>
      <c r="AD515">
        <v>8.1999999999999993</v>
      </c>
    </row>
    <row r="516" spans="1:30" ht="15.75" customHeight="1" x14ac:dyDescent="0.2">
      <c r="A516">
        <v>515</v>
      </c>
      <c r="B516" t="s">
        <v>655</v>
      </c>
      <c r="C516" t="s">
        <v>84</v>
      </c>
      <c r="D516">
        <v>22</v>
      </c>
      <c r="E516" t="s">
        <v>147</v>
      </c>
      <c r="F516">
        <v>44</v>
      </c>
      <c r="G516">
        <v>44</v>
      </c>
      <c r="H516">
        <v>31.9</v>
      </c>
      <c r="I516">
        <v>7.3</v>
      </c>
      <c r="J516">
        <v>13.5</v>
      </c>
      <c r="K516">
        <v>0.53900000000000003</v>
      </c>
      <c r="L516">
        <v>1.4</v>
      </c>
      <c r="M516">
        <v>3.2</v>
      </c>
      <c r="N516">
        <v>0.45</v>
      </c>
      <c r="O516">
        <v>5.9</v>
      </c>
      <c r="P516">
        <v>10.4</v>
      </c>
      <c r="Q516">
        <v>0.56599999999999995</v>
      </c>
      <c r="R516">
        <v>0.59099999999999997</v>
      </c>
      <c r="S516">
        <v>2.6</v>
      </c>
      <c r="T516">
        <v>3.3</v>
      </c>
      <c r="U516">
        <v>0.80600000000000005</v>
      </c>
      <c r="V516">
        <v>0.5</v>
      </c>
      <c r="W516">
        <v>3.5</v>
      </c>
      <c r="X516">
        <v>4</v>
      </c>
      <c r="Y516">
        <v>4.5</v>
      </c>
      <c r="Z516">
        <v>1.1000000000000001</v>
      </c>
      <c r="AA516">
        <v>0.5</v>
      </c>
      <c r="AB516">
        <v>1.7</v>
      </c>
      <c r="AC516">
        <v>2.7</v>
      </c>
      <c r="AD516">
        <v>18.7</v>
      </c>
    </row>
    <row r="517" spans="1:30" ht="15.75" customHeight="1" x14ac:dyDescent="0.2">
      <c r="A517">
        <v>516</v>
      </c>
      <c r="B517" t="s">
        <v>656</v>
      </c>
      <c r="C517" t="s">
        <v>29</v>
      </c>
      <c r="D517">
        <v>21</v>
      </c>
      <c r="E517" t="s">
        <v>147</v>
      </c>
      <c r="F517">
        <v>40</v>
      </c>
      <c r="G517">
        <v>0</v>
      </c>
      <c r="H517">
        <v>12.1</v>
      </c>
      <c r="I517">
        <v>1.3</v>
      </c>
      <c r="J517">
        <v>3.2</v>
      </c>
      <c r="K517">
        <v>0.40200000000000002</v>
      </c>
      <c r="L517">
        <v>0.7</v>
      </c>
      <c r="M517">
        <v>2</v>
      </c>
      <c r="N517">
        <v>0.35</v>
      </c>
      <c r="O517">
        <v>0.6</v>
      </c>
      <c r="P517">
        <v>1.2</v>
      </c>
      <c r="Q517">
        <v>0.48899999999999999</v>
      </c>
      <c r="R517">
        <v>0.51200000000000001</v>
      </c>
      <c r="S517">
        <v>0.4</v>
      </c>
      <c r="T517">
        <v>0.4</v>
      </c>
      <c r="U517">
        <v>0.82399999999999995</v>
      </c>
      <c r="V517">
        <v>0.5</v>
      </c>
      <c r="W517">
        <v>2.6</v>
      </c>
      <c r="X517">
        <v>3.1</v>
      </c>
      <c r="Y517">
        <v>1.3</v>
      </c>
      <c r="Z517">
        <v>0.4</v>
      </c>
      <c r="AA517">
        <v>0.4</v>
      </c>
      <c r="AB517">
        <v>0.4</v>
      </c>
      <c r="AC517">
        <v>1.5</v>
      </c>
      <c r="AD517">
        <v>3.6</v>
      </c>
    </row>
    <row r="518" spans="1:30" ht="15.75" customHeight="1" x14ac:dyDescent="0.2">
      <c r="A518">
        <v>517</v>
      </c>
      <c r="B518" t="s">
        <v>657</v>
      </c>
      <c r="C518" t="s">
        <v>92</v>
      </c>
      <c r="D518">
        <v>24</v>
      </c>
      <c r="E518" t="s">
        <v>178</v>
      </c>
      <c r="F518">
        <v>7</v>
      </c>
      <c r="G518">
        <v>0</v>
      </c>
      <c r="H518">
        <v>7.9</v>
      </c>
      <c r="I518">
        <v>1.4</v>
      </c>
      <c r="J518">
        <v>3.3</v>
      </c>
      <c r="K518">
        <v>0.435</v>
      </c>
      <c r="L518">
        <v>0.1</v>
      </c>
      <c r="M518">
        <v>0.4</v>
      </c>
      <c r="N518">
        <v>0.33300000000000002</v>
      </c>
      <c r="O518">
        <v>1.3</v>
      </c>
      <c r="P518">
        <v>2.9</v>
      </c>
      <c r="Q518">
        <v>0.45</v>
      </c>
      <c r="R518">
        <v>0.45700000000000002</v>
      </c>
      <c r="S518">
        <v>0.6</v>
      </c>
      <c r="T518">
        <v>0.7</v>
      </c>
      <c r="U518">
        <v>0.8</v>
      </c>
      <c r="V518">
        <v>0.7</v>
      </c>
      <c r="W518">
        <v>0.1</v>
      </c>
      <c r="X518">
        <v>0.9</v>
      </c>
      <c r="Y518">
        <v>0.4</v>
      </c>
      <c r="Z518">
        <v>0.3</v>
      </c>
      <c r="AA518">
        <v>0</v>
      </c>
      <c r="AB518">
        <v>0.1</v>
      </c>
      <c r="AC518">
        <v>0.7</v>
      </c>
      <c r="AD518">
        <v>3.6</v>
      </c>
    </row>
    <row r="519" spans="1:30" ht="15.75" customHeight="1" x14ac:dyDescent="0.2">
      <c r="A519">
        <v>518</v>
      </c>
      <c r="B519" t="s">
        <v>658</v>
      </c>
      <c r="C519" t="s">
        <v>84</v>
      </c>
      <c r="D519">
        <v>29</v>
      </c>
      <c r="E519" t="s">
        <v>147</v>
      </c>
      <c r="F519">
        <v>37</v>
      </c>
      <c r="G519">
        <v>1</v>
      </c>
      <c r="H519">
        <v>15.1</v>
      </c>
      <c r="I519">
        <v>1.8</v>
      </c>
      <c r="J519">
        <v>3.9</v>
      </c>
      <c r="K519">
        <v>0.46899999999999997</v>
      </c>
      <c r="L519">
        <v>0.8</v>
      </c>
      <c r="M519">
        <v>2</v>
      </c>
      <c r="N519">
        <v>0.38700000000000001</v>
      </c>
      <c r="O519">
        <v>1.1000000000000001</v>
      </c>
      <c r="P519">
        <v>1.9</v>
      </c>
      <c r="Q519">
        <v>0.55700000000000005</v>
      </c>
      <c r="R519">
        <v>0.56899999999999995</v>
      </c>
      <c r="S519">
        <v>0.1</v>
      </c>
      <c r="T519">
        <v>0.3</v>
      </c>
      <c r="U519">
        <v>0.3</v>
      </c>
      <c r="V519">
        <v>0.8</v>
      </c>
      <c r="W519">
        <v>2.1</v>
      </c>
      <c r="X519">
        <v>2.9</v>
      </c>
      <c r="Y519">
        <v>1.3</v>
      </c>
      <c r="Z519">
        <v>0.6</v>
      </c>
      <c r="AA519">
        <v>0.1</v>
      </c>
      <c r="AB519">
        <v>0.4</v>
      </c>
      <c r="AC519">
        <v>1.4</v>
      </c>
      <c r="AD519">
        <v>4.5</v>
      </c>
    </row>
    <row r="520" spans="1:30" ht="15.75" customHeight="1" x14ac:dyDescent="0.2">
      <c r="A520">
        <v>519</v>
      </c>
      <c r="B520" t="s">
        <v>659</v>
      </c>
      <c r="C520" t="s">
        <v>29</v>
      </c>
      <c r="D520">
        <v>22</v>
      </c>
      <c r="E520" t="s">
        <v>123</v>
      </c>
      <c r="F520">
        <v>19</v>
      </c>
      <c r="G520">
        <v>19</v>
      </c>
      <c r="H520">
        <v>26.7</v>
      </c>
      <c r="I520">
        <v>5.2</v>
      </c>
      <c r="J520">
        <v>7.9</v>
      </c>
      <c r="K520">
        <v>0.64900000000000002</v>
      </c>
      <c r="L520">
        <v>0</v>
      </c>
      <c r="M520">
        <v>0</v>
      </c>
      <c r="O520">
        <v>5.2</v>
      </c>
      <c r="P520">
        <v>7.9</v>
      </c>
      <c r="Q520">
        <v>0.64900000000000002</v>
      </c>
      <c r="R520">
        <v>0.64900000000000002</v>
      </c>
      <c r="S520">
        <v>2.4</v>
      </c>
      <c r="T520">
        <v>3.4</v>
      </c>
      <c r="U520">
        <v>0.71899999999999997</v>
      </c>
      <c r="V520">
        <v>4</v>
      </c>
      <c r="W520">
        <v>5.7</v>
      </c>
      <c r="X520">
        <v>9.6999999999999993</v>
      </c>
      <c r="Y520">
        <v>1.2</v>
      </c>
      <c r="Z520">
        <v>0.8</v>
      </c>
      <c r="AA520">
        <v>1.1000000000000001</v>
      </c>
      <c r="AB520">
        <v>0.9</v>
      </c>
      <c r="AC520">
        <v>2.6</v>
      </c>
      <c r="AD520">
        <v>12.7</v>
      </c>
    </row>
    <row r="521" spans="1:30" ht="15.75" customHeight="1" x14ac:dyDescent="0.2">
      <c r="A521">
        <v>520</v>
      </c>
      <c r="B521" t="s">
        <v>660</v>
      </c>
      <c r="C521" t="s">
        <v>84</v>
      </c>
      <c r="D521">
        <v>22</v>
      </c>
      <c r="E521" t="s">
        <v>153</v>
      </c>
      <c r="F521">
        <v>43</v>
      </c>
      <c r="G521">
        <v>30</v>
      </c>
      <c r="H521">
        <v>27.3</v>
      </c>
      <c r="I521">
        <v>3.7</v>
      </c>
      <c r="J521">
        <v>8.3000000000000007</v>
      </c>
      <c r="K521">
        <v>0.443</v>
      </c>
      <c r="L521">
        <v>1.4</v>
      </c>
      <c r="M521">
        <v>3.4</v>
      </c>
      <c r="N521">
        <v>0.39900000000000002</v>
      </c>
      <c r="O521">
        <v>2.2999999999999998</v>
      </c>
      <c r="P521">
        <v>4.9000000000000004</v>
      </c>
      <c r="Q521">
        <v>0.47399999999999998</v>
      </c>
      <c r="R521">
        <v>0.52500000000000002</v>
      </c>
      <c r="S521">
        <v>1.2</v>
      </c>
      <c r="T521">
        <v>1.5</v>
      </c>
      <c r="U521">
        <v>0.78800000000000003</v>
      </c>
      <c r="V521">
        <v>1.1000000000000001</v>
      </c>
      <c r="W521">
        <v>2.8</v>
      </c>
      <c r="X521">
        <v>3.9</v>
      </c>
      <c r="Y521">
        <v>1.5</v>
      </c>
      <c r="Z521">
        <v>0.9</v>
      </c>
      <c r="AA521">
        <v>0.8</v>
      </c>
      <c r="AB521">
        <v>1.3</v>
      </c>
      <c r="AC521">
        <v>2</v>
      </c>
      <c r="AD521">
        <v>10</v>
      </c>
    </row>
    <row r="522" spans="1:30" ht="15.75" customHeight="1" x14ac:dyDescent="0.2">
      <c r="A522">
        <v>521</v>
      </c>
      <c r="B522" t="s">
        <v>661</v>
      </c>
      <c r="C522" t="s">
        <v>29</v>
      </c>
      <c r="D522">
        <v>26</v>
      </c>
      <c r="E522" t="s">
        <v>118</v>
      </c>
      <c r="F522">
        <v>6</v>
      </c>
      <c r="G522">
        <v>0</v>
      </c>
      <c r="H522">
        <v>19.8</v>
      </c>
      <c r="I522">
        <v>2.8</v>
      </c>
      <c r="J522">
        <v>4.3</v>
      </c>
      <c r="K522">
        <v>0.65400000000000003</v>
      </c>
      <c r="L522">
        <v>0</v>
      </c>
      <c r="M522">
        <v>0</v>
      </c>
      <c r="O522">
        <v>2.8</v>
      </c>
      <c r="P522">
        <v>4.3</v>
      </c>
      <c r="Q522">
        <v>0.65400000000000003</v>
      </c>
      <c r="R522">
        <v>0.65400000000000003</v>
      </c>
      <c r="S522">
        <v>1.2</v>
      </c>
      <c r="T522">
        <v>1.5</v>
      </c>
      <c r="U522">
        <v>0.77800000000000002</v>
      </c>
      <c r="V522">
        <v>1.8</v>
      </c>
      <c r="W522">
        <v>4.5</v>
      </c>
      <c r="X522">
        <v>6.3</v>
      </c>
      <c r="Y522">
        <v>0.8</v>
      </c>
      <c r="Z522">
        <v>1.2</v>
      </c>
      <c r="AA522">
        <v>1.2</v>
      </c>
      <c r="AB522">
        <v>1.2</v>
      </c>
      <c r="AC522">
        <v>2.8</v>
      </c>
      <c r="AD522">
        <v>6.8</v>
      </c>
    </row>
    <row r="523" spans="1:30" ht="15.75" customHeight="1" x14ac:dyDescent="0.2">
      <c r="A523">
        <v>522</v>
      </c>
      <c r="B523" t="s">
        <v>662</v>
      </c>
      <c r="C523" t="s">
        <v>92</v>
      </c>
      <c r="D523">
        <v>23</v>
      </c>
      <c r="E523" t="s">
        <v>95</v>
      </c>
      <c r="F523">
        <v>36</v>
      </c>
      <c r="G523">
        <v>17</v>
      </c>
      <c r="H523">
        <v>24.8</v>
      </c>
      <c r="I523">
        <v>2.6</v>
      </c>
      <c r="J523">
        <v>6</v>
      </c>
      <c r="K523">
        <v>0.438</v>
      </c>
      <c r="L523">
        <v>1.6</v>
      </c>
      <c r="M523">
        <v>4</v>
      </c>
      <c r="N523">
        <v>0.38900000000000001</v>
      </c>
      <c r="O523">
        <v>1.1000000000000001</v>
      </c>
      <c r="P523">
        <v>2</v>
      </c>
      <c r="Q523">
        <v>0.53400000000000003</v>
      </c>
      <c r="R523">
        <v>0.56699999999999995</v>
      </c>
      <c r="S523">
        <v>1.6</v>
      </c>
      <c r="T523">
        <v>2</v>
      </c>
      <c r="U523">
        <v>0.79500000000000004</v>
      </c>
      <c r="V523">
        <v>1.3</v>
      </c>
      <c r="W523">
        <v>4.2</v>
      </c>
      <c r="X523">
        <v>5.5</v>
      </c>
      <c r="Y523">
        <v>2.2000000000000002</v>
      </c>
      <c r="Z523">
        <v>0.8</v>
      </c>
      <c r="AA523">
        <v>0.6</v>
      </c>
      <c r="AB523">
        <v>1.1000000000000001</v>
      </c>
      <c r="AC523">
        <v>2.4</v>
      </c>
      <c r="AD523">
        <v>8.4</v>
      </c>
    </row>
    <row r="524" spans="1:30" ht="15.75" customHeight="1" x14ac:dyDescent="0.2">
      <c r="A524">
        <v>523</v>
      </c>
      <c r="B524" t="s">
        <v>663</v>
      </c>
      <c r="C524" t="s">
        <v>112</v>
      </c>
      <c r="D524">
        <v>22</v>
      </c>
      <c r="E524" t="s">
        <v>95</v>
      </c>
      <c r="F524">
        <v>44</v>
      </c>
      <c r="G524">
        <v>9</v>
      </c>
      <c r="H524">
        <v>18.8</v>
      </c>
      <c r="I524">
        <v>2.7</v>
      </c>
      <c r="J524">
        <v>7</v>
      </c>
      <c r="K524">
        <v>0.39</v>
      </c>
      <c r="L524">
        <v>1.1000000000000001</v>
      </c>
      <c r="M524">
        <v>3.5</v>
      </c>
      <c r="N524">
        <v>0.314</v>
      </c>
      <c r="O524">
        <v>1.6</v>
      </c>
      <c r="P524">
        <v>3.5</v>
      </c>
      <c r="Q524">
        <v>0.46700000000000003</v>
      </c>
      <c r="R524">
        <v>0.46899999999999997</v>
      </c>
      <c r="S524">
        <v>1.1000000000000001</v>
      </c>
      <c r="T524">
        <v>1.3</v>
      </c>
      <c r="U524">
        <v>0.83099999999999996</v>
      </c>
      <c r="V524">
        <v>0.7</v>
      </c>
      <c r="W524">
        <v>2.7</v>
      </c>
      <c r="X524">
        <v>3.4</v>
      </c>
      <c r="Y524">
        <v>1.5</v>
      </c>
      <c r="Z524">
        <v>0.6</v>
      </c>
      <c r="AA524">
        <v>0.2</v>
      </c>
      <c r="AB524">
        <v>1.3</v>
      </c>
      <c r="AC524">
        <v>1.7</v>
      </c>
      <c r="AD524">
        <v>7.7</v>
      </c>
    </row>
    <row r="525" spans="1:30" ht="15.75" customHeight="1" x14ac:dyDescent="0.2">
      <c r="A525">
        <v>524</v>
      </c>
      <c r="B525" t="s">
        <v>664</v>
      </c>
      <c r="C525" t="s">
        <v>84</v>
      </c>
      <c r="D525">
        <v>23</v>
      </c>
      <c r="E525" t="s">
        <v>104</v>
      </c>
      <c r="F525">
        <v>38</v>
      </c>
      <c r="G525">
        <v>38</v>
      </c>
      <c r="H525">
        <v>30.3</v>
      </c>
      <c r="I525">
        <v>8.6999999999999993</v>
      </c>
      <c r="J525">
        <v>14.8</v>
      </c>
      <c r="K525">
        <v>0.59</v>
      </c>
      <c r="L525">
        <v>0.1</v>
      </c>
      <c r="M525">
        <v>0.3</v>
      </c>
      <c r="N525">
        <v>0.36399999999999999</v>
      </c>
      <c r="O525">
        <v>8.6</v>
      </c>
      <c r="P525">
        <v>14.5</v>
      </c>
      <c r="Q525">
        <v>0.59399999999999997</v>
      </c>
      <c r="R525">
        <v>0.59299999999999997</v>
      </c>
      <c r="S525">
        <v>4.4000000000000004</v>
      </c>
      <c r="T525">
        <v>6.6</v>
      </c>
      <c r="U525">
        <v>0.66700000000000004</v>
      </c>
      <c r="V525">
        <v>1.7</v>
      </c>
      <c r="W525">
        <v>3.8</v>
      </c>
      <c r="X525">
        <v>5.5</v>
      </c>
      <c r="Y525">
        <v>4.7</v>
      </c>
      <c r="Z525">
        <v>1</v>
      </c>
      <c r="AA525">
        <v>0.4</v>
      </c>
      <c r="AB525">
        <v>2.6</v>
      </c>
      <c r="AC525">
        <v>2.4</v>
      </c>
      <c r="AD525">
        <v>22</v>
      </c>
    </row>
    <row r="526" spans="1:30" ht="15.75" customHeight="1" x14ac:dyDescent="0.2">
      <c r="A526">
        <v>525</v>
      </c>
      <c r="B526" t="s">
        <v>665</v>
      </c>
      <c r="C526" t="s">
        <v>84</v>
      </c>
      <c r="D526">
        <v>23</v>
      </c>
      <c r="E526" t="s">
        <v>172</v>
      </c>
      <c r="F526">
        <v>11</v>
      </c>
      <c r="G526">
        <v>0</v>
      </c>
      <c r="H526">
        <v>9.5</v>
      </c>
      <c r="I526">
        <v>1.5</v>
      </c>
      <c r="J526">
        <v>2.9</v>
      </c>
      <c r="K526">
        <v>0.5</v>
      </c>
      <c r="L526">
        <v>0.2</v>
      </c>
      <c r="M526">
        <v>0.7</v>
      </c>
      <c r="N526">
        <v>0.25</v>
      </c>
      <c r="O526">
        <v>1.3</v>
      </c>
      <c r="P526">
        <v>2.2000000000000002</v>
      </c>
      <c r="Q526">
        <v>0.58299999999999996</v>
      </c>
      <c r="R526">
        <v>0.53100000000000003</v>
      </c>
      <c r="S526">
        <v>1.4</v>
      </c>
      <c r="T526">
        <v>1.4</v>
      </c>
      <c r="U526">
        <v>1</v>
      </c>
      <c r="V526">
        <v>1.4</v>
      </c>
      <c r="W526">
        <v>0.8</v>
      </c>
      <c r="X526">
        <v>2.2000000000000002</v>
      </c>
      <c r="Y526">
        <v>0.8</v>
      </c>
      <c r="Z526">
        <v>0.3</v>
      </c>
      <c r="AA526">
        <v>0.1</v>
      </c>
      <c r="AB526">
        <v>0.3</v>
      </c>
      <c r="AC526">
        <v>0.8</v>
      </c>
      <c r="AD526">
        <v>4.5</v>
      </c>
    </row>
    <row r="527" spans="1:30" ht="15.75" customHeight="1" x14ac:dyDescent="0.2">
      <c r="A527">
        <v>526</v>
      </c>
      <c r="B527" t="s">
        <v>666</v>
      </c>
      <c r="C527" t="s">
        <v>112</v>
      </c>
      <c r="D527">
        <v>27</v>
      </c>
      <c r="E527" t="s">
        <v>88</v>
      </c>
      <c r="F527">
        <v>5</v>
      </c>
      <c r="G527">
        <v>0</v>
      </c>
      <c r="H527">
        <v>3.2</v>
      </c>
      <c r="I527">
        <v>0.8</v>
      </c>
      <c r="J527">
        <v>1.4</v>
      </c>
      <c r="K527">
        <v>0.57099999999999995</v>
      </c>
      <c r="L527">
        <v>0.8</v>
      </c>
      <c r="M527">
        <v>1.2</v>
      </c>
      <c r="N527">
        <v>0.66700000000000004</v>
      </c>
      <c r="O527">
        <v>0</v>
      </c>
      <c r="P527">
        <v>0.2</v>
      </c>
      <c r="Q527">
        <v>0</v>
      </c>
      <c r="R527">
        <v>0.85699999999999998</v>
      </c>
      <c r="S527">
        <v>0</v>
      </c>
      <c r="T527">
        <v>0</v>
      </c>
      <c r="V527">
        <v>0</v>
      </c>
      <c r="W527">
        <v>0.4</v>
      </c>
      <c r="X527">
        <v>0.4</v>
      </c>
      <c r="Y527">
        <v>0.6</v>
      </c>
      <c r="Z527">
        <v>0</v>
      </c>
      <c r="AA527">
        <v>0</v>
      </c>
      <c r="AB527">
        <v>0</v>
      </c>
      <c r="AC527">
        <v>0.4</v>
      </c>
      <c r="AD527">
        <v>2.4</v>
      </c>
    </row>
    <row r="528" spans="1:30" ht="15.75" customHeight="1" x14ac:dyDescent="0.2">
      <c r="A528">
        <v>527</v>
      </c>
      <c r="B528" t="s">
        <v>667</v>
      </c>
      <c r="C528" t="s">
        <v>29</v>
      </c>
      <c r="D528">
        <v>22</v>
      </c>
      <c r="E528" t="s">
        <v>159</v>
      </c>
      <c r="F528">
        <v>29</v>
      </c>
      <c r="G528">
        <v>0</v>
      </c>
      <c r="H528">
        <v>14.6</v>
      </c>
      <c r="I528">
        <v>2.7</v>
      </c>
      <c r="J528">
        <v>3.9</v>
      </c>
      <c r="K528">
        <v>0.67500000000000004</v>
      </c>
      <c r="L528">
        <v>0</v>
      </c>
      <c r="M528">
        <v>0.1</v>
      </c>
      <c r="N528">
        <v>0</v>
      </c>
      <c r="O528">
        <v>2.7</v>
      </c>
      <c r="P528">
        <v>3.9</v>
      </c>
      <c r="Q528">
        <v>0.68799999999999994</v>
      </c>
      <c r="R528">
        <v>0.67500000000000004</v>
      </c>
      <c r="S528">
        <v>0.7</v>
      </c>
      <c r="T528">
        <v>1.2</v>
      </c>
      <c r="U528">
        <v>0.61799999999999999</v>
      </c>
      <c r="V528">
        <v>1.4</v>
      </c>
      <c r="W528">
        <v>2.7</v>
      </c>
      <c r="X528">
        <v>4.0999999999999996</v>
      </c>
      <c r="Y528">
        <v>0.6</v>
      </c>
      <c r="Z528">
        <v>0.1</v>
      </c>
      <c r="AA528">
        <v>0.7</v>
      </c>
      <c r="AB528">
        <v>0.9</v>
      </c>
      <c r="AC528">
        <v>2</v>
      </c>
      <c r="AD528">
        <v>6</v>
      </c>
    </row>
    <row r="529" spans="1:30" ht="15.75" customHeight="1" x14ac:dyDescent="0.2">
      <c r="A529">
        <v>528</v>
      </c>
      <c r="B529" t="s">
        <v>668</v>
      </c>
      <c r="C529" t="s">
        <v>84</v>
      </c>
      <c r="D529">
        <v>28</v>
      </c>
      <c r="E529" t="s">
        <v>205</v>
      </c>
      <c r="F529">
        <v>43</v>
      </c>
      <c r="G529">
        <v>1</v>
      </c>
      <c r="H529">
        <v>18.2</v>
      </c>
      <c r="I529">
        <v>2.5</v>
      </c>
      <c r="J529">
        <v>5.3</v>
      </c>
      <c r="K529">
        <v>0.47399999999999998</v>
      </c>
      <c r="L529">
        <v>0.7</v>
      </c>
      <c r="M529">
        <v>2.2999999999999998</v>
      </c>
      <c r="N529">
        <v>0.313</v>
      </c>
      <c r="O529">
        <v>1.8</v>
      </c>
      <c r="P529">
        <v>3</v>
      </c>
      <c r="Q529">
        <v>0.59499999999999997</v>
      </c>
      <c r="R529">
        <v>0.54100000000000004</v>
      </c>
      <c r="S529">
        <v>1.3</v>
      </c>
      <c r="T529">
        <v>2</v>
      </c>
      <c r="U529">
        <v>0.69</v>
      </c>
      <c r="V529">
        <v>0.8</v>
      </c>
      <c r="W529">
        <v>4.5999999999999996</v>
      </c>
      <c r="X529">
        <v>5.4</v>
      </c>
      <c r="Y529">
        <v>1.1000000000000001</v>
      </c>
      <c r="Z529">
        <v>0.3</v>
      </c>
      <c r="AA529">
        <v>0.7</v>
      </c>
      <c r="AB529">
        <v>1.1000000000000001</v>
      </c>
      <c r="AC529">
        <v>1.5</v>
      </c>
      <c r="AD529">
        <v>7.1</v>
      </c>
    </row>
    <row r="530" spans="1:30" ht="15.75" customHeight="1" x14ac:dyDescent="0.2">
      <c r="A530">
        <v>529</v>
      </c>
      <c r="B530" t="s">
        <v>669</v>
      </c>
      <c r="C530" t="s">
        <v>103</v>
      </c>
      <c r="D530">
        <v>31</v>
      </c>
      <c r="E530" t="s">
        <v>116</v>
      </c>
      <c r="F530">
        <v>26</v>
      </c>
      <c r="G530">
        <v>0</v>
      </c>
      <c r="H530">
        <v>15.6</v>
      </c>
      <c r="I530">
        <v>1.6</v>
      </c>
      <c r="J530">
        <v>4.2</v>
      </c>
      <c r="K530">
        <v>0.38500000000000001</v>
      </c>
      <c r="L530">
        <v>0.5</v>
      </c>
      <c r="M530">
        <v>1.3</v>
      </c>
      <c r="N530">
        <v>0.36399999999999999</v>
      </c>
      <c r="O530">
        <v>1.2</v>
      </c>
      <c r="P530">
        <v>2.9</v>
      </c>
      <c r="Q530">
        <v>0.39500000000000002</v>
      </c>
      <c r="R530">
        <v>0.44</v>
      </c>
      <c r="S530">
        <v>0.8</v>
      </c>
      <c r="T530">
        <v>1</v>
      </c>
      <c r="U530">
        <v>0.81499999999999995</v>
      </c>
      <c r="V530">
        <v>0.4</v>
      </c>
      <c r="W530">
        <v>1.6</v>
      </c>
      <c r="X530">
        <v>2</v>
      </c>
      <c r="Y530">
        <v>2.8</v>
      </c>
      <c r="Z530">
        <v>1.2</v>
      </c>
      <c r="AA530">
        <v>0.2</v>
      </c>
      <c r="AB530">
        <v>0.4</v>
      </c>
      <c r="AC530">
        <v>0.8</v>
      </c>
      <c r="AD530">
        <v>4.5</v>
      </c>
    </row>
    <row r="531" spans="1:30" ht="15.75" customHeight="1" x14ac:dyDescent="0.2">
      <c r="A531">
        <v>530</v>
      </c>
      <c r="B531" t="s">
        <v>670</v>
      </c>
      <c r="C531" t="s">
        <v>84</v>
      </c>
      <c r="D531">
        <v>35</v>
      </c>
      <c r="E531" t="s">
        <v>88</v>
      </c>
      <c r="F531">
        <v>19</v>
      </c>
      <c r="G531">
        <v>6</v>
      </c>
      <c r="H531">
        <v>14.6</v>
      </c>
      <c r="I531">
        <v>2.2999999999999998</v>
      </c>
      <c r="J531">
        <v>3.9</v>
      </c>
      <c r="K531">
        <v>0.58699999999999997</v>
      </c>
      <c r="L531">
        <v>0.1</v>
      </c>
      <c r="M531">
        <v>0.3</v>
      </c>
      <c r="N531">
        <v>0.2</v>
      </c>
      <c r="O531">
        <v>2.2999999999999998</v>
      </c>
      <c r="P531">
        <v>3.7</v>
      </c>
      <c r="Q531">
        <v>0.61399999999999999</v>
      </c>
      <c r="R531">
        <v>0.59299999999999997</v>
      </c>
      <c r="S531">
        <v>0.2</v>
      </c>
      <c r="T531">
        <v>0.5</v>
      </c>
      <c r="U531">
        <v>0.44400000000000001</v>
      </c>
      <c r="V531">
        <v>1.2</v>
      </c>
      <c r="W531">
        <v>1.7</v>
      </c>
      <c r="X531">
        <v>2.9</v>
      </c>
      <c r="Y531">
        <v>2.2999999999999998</v>
      </c>
      <c r="Z531">
        <v>0.8</v>
      </c>
      <c r="AA531">
        <v>0.1</v>
      </c>
      <c r="AB531">
        <v>0.4</v>
      </c>
      <c r="AC531">
        <v>1.7</v>
      </c>
      <c r="AD531">
        <v>4.9000000000000004</v>
      </c>
    </row>
    <row r="532" spans="1:30" ht="15.75" customHeight="1" x14ac:dyDescent="0.2">
      <c r="A532">
        <v>531</v>
      </c>
      <c r="B532" t="s">
        <v>671</v>
      </c>
      <c r="C532" t="s">
        <v>103</v>
      </c>
      <c r="D532">
        <v>25</v>
      </c>
      <c r="E532" t="s">
        <v>150</v>
      </c>
      <c r="F532">
        <v>42</v>
      </c>
      <c r="G532">
        <v>42</v>
      </c>
      <c r="H532">
        <v>36.299999999999997</v>
      </c>
      <c r="I532">
        <v>8.4</v>
      </c>
      <c r="J532">
        <v>19.7</v>
      </c>
      <c r="K532">
        <v>0.42299999999999999</v>
      </c>
      <c r="L532">
        <v>3.3</v>
      </c>
      <c r="M532">
        <v>8.9</v>
      </c>
      <c r="N532">
        <v>0.36799999999999999</v>
      </c>
      <c r="O532">
        <v>5.0999999999999996</v>
      </c>
      <c r="P532">
        <v>10.9</v>
      </c>
      <c r="Q532">
        <v>0.46800000000000003</v>
      </c>
      <c r="R532">
        <v>0.50600000000000001</v>
      </c>
      <c r="S532">
        <v>7</v>
      </c>
      <c r="T532">
        <v>8.1999999999999993</v>
      </c>
      <c r="U532">
        <v>0.86299999999999999</v>
      </c>
      <c r="V532">
        <v>0.5</v>
      </c>
      <c r="W532">
        <v>2.4</v>
      </c>
      <c r="X532">
        <v>2.9</v>
      </c>
      <c r="Y532">
        <v>10.9</v>
      </c>
      <c r="Z532">
        <v>1.4</v>
      </c>
      <c r="AA532">
        <v>0.2</v>
      </c>
      <c r="AB532">
        <v>4.3</v>
      </c>
      <c r="AC532">
        <v>2</v>
      </c>
      <c r="AD532">
        <v>27</v>
      </c>
    </row>
    <row r="533" spans="1:30" ht="15.75" customHeight="1" x14ac:dyDescent="0.2">
      <c r="A533">
        <v>532</v>
      </c>
      <c r="B533" t="s">
        <v>672</v>
      </c>
      <c r="C533" t="s">
        <v>29</v>
      </c>
      <c r="D533">
        <v>25</v>
      </c>
      <c r="E533" t="s">
        <v>93</v>
      </c>
      <c r="F533">
        <v>26</v>
      </c>
      <c r="G533">
        <v>6</v>
      </c>
      <c r="H533">
        <v>10.199999999999999</v>
      </c>
      <c r="I533">
        <v>1.5</v>
      </c>
      <c r="J533">
        <v>3.1</v>
      </c>
      <c r="K533">
        <v>0.48799999999999999</v>
      </c>
      <c r="L533">
        <v>0.1</v>
      </c>
      <c r="M533">
        <v>0.6</v>
      </c>
      <c r="N533">
        <v>0.2</v>
      </c>
      <c r="O533">
        <v>1.4</v>
      </c>
      <c r="P533">
        <v>2.5</v>
      </c>
      <c r="Q533">
        <v>0.55400000000000005</v>
      </c>
      <c r="R533">
        <v>0.50600000000000001</v>
      </c>
      <c r="S533">
        <v>0.2</v>
      </c>
      <c r="T533">
        <v>0.4</v>
      </c>
      <c r="U533">
        <v>0.54500000000000004</v>
      </c>
      <c r="V533">
        <v>1.4</v>
      </c>
      <c r="W533">
        <v>2.6</v>
      </c>
      <c r="X533">
        <v>4</v>
      </c>
      <c r="Y533">
        <v>0.5</v>
      </c>
      <c r="Z533">
        <v>0.2</v>
      </c>
      <c r="AA533">
        <v>0.4</v>
      </c>
      <c r="AB533">
        <v>0.9</v>
      </c>
      <c r="AC533">
        <v>1.3</v>
      </c>
      <c r="AD533">
        <v>3.3</v>
      </c>
    </row>
    <row r="534" spans="1:30" ht="15.75" customHeight="1" x14ac:dyDescent="0.2">
      <c r="A534">
        <v>533</v>
      </c>
      <c r="B534" t="s">
        <v>673</v>
      </c>
      <c r="C534" t="s">
        <v>29</v>
      </c>
      <c r="D534">
        <v>31</v>
      </c>
      <c r="E534" t="s">
        <v>104</v>
      </c>
      <c r="F534">
        <v>33</v>
      </c>
      <c r="G534">
        <v>0</v>
      </c>
      <c r="H534">
        <v>8.3000000000000007</v>
      </c>
      <c r="I534">
        <v>0.6</v>
      </c>
      <c r="J534">
        <v>1.5</v>
      </c>
      <c r="K534">
        <v>0.39200000000000002</v>
      </c>
      <c r="L534">
        <v>0</v>
      </c>
      <c r="M534">
        <v>0.1</v>
      </c>
      <c r="N534">
        <v>0.33300000000000002</v>
      </c>
      <c r="O534">
        <v>0.6</v>
      </c>
      <c r="P534">
        <v>1.5</v>
      </c>
      <c r="Q534">
        <v>0.39600000000000002</v>
      </c>
      <c r="R534">
        <v>0.40200000000000002</v>
      </c>
      <c r="S534">
        <v>0.6</v>
      </c>
      <c r="T534">
        <v>1.1000000000000001</v>
      </c>
      <c r="U534">
        <v>0.6</v>
      </c>
      <c r="V534">
        <v>1.1000000000000001</v>
      </c>
      <c r="W534">
        <v>1.6</v>
      </c>
      <c r="X534">
        <v>2.7</v>
      </c>
      <c r="Y534">
        <v>1</v>
      </c>
      <c r="Z534">
        <v>0.2</v>
      </c>
      <c r="AA534">
        <v>0.1</v>
      </c>
      <c r="AB534">
        <v>0.3</v>
      </c>
      <c r="AC534">
        <v>1.2</v>
      </c>
      <c r="AD534">
        <v>1.9</v>
      </c>
    </row>
    <row r="535" spans="1:30" ht="15.75" customHeight="1" x14ac:dyDescent="0.2">
      <c r="A535">
        <v>534</v>
      </c>
      <c r="B535" t="s">
        <v>674</v>
      </c>
      <c r="C535" t="s">
        <v>29</v>
      </c>
      <c r="D535">
        <v>26</v>
      </c>
      <c r="E535" t="s">
        <v>164</v>
      </c>
      <c r="F535">
        <v>38</v>
      </c>
      <c r="G535">
        <v>38</v>
      </c>
      <c r="H535">
        <v>27.1</v>
      </c>
      <c r="I535">
        <v>5.3</v>
      </c>
      <c r="J535">
        <v>8.1</v>
      </c>
      <c r="K535">
        <v>0.65500000000000003</v>
      </c>
      <c r="L535">
        <v>0</v>
      </c>
      <c r="M535">
        <v>0</v>
      </c>
      <c r="O535">
        <v>5.3</v>
      </c>
      <c r="P535">
        <v>8.1</v>
      </c>
      <c r="Q535">
        <v>0.65500000000000003</v>
      </c>
      <c r="R535">
        <v>0.65500000000000003</v>
      </c>
      <c r="S535">
        <v>1.8</v>
      </c>
      <c r="T535">
        <v>2.8</v>
      </c>
      <c r="U535">
        <v>0.64800000000000002</v>
      </c>
      <c r="V535">
        <v>3.3</v>
      </c>
      <c r="W535">
        <v>6.5</v>
      </c>
      <c r="X535">
        <v>9.6999999999999993</v>
      </c>
      <c r="Y535">
        <v>1.3</v>
      </c>
      <c r="Z535">
        <v>0.2</v>
      </c>
      <c r="AA535">
        <v>1.4</v>
      </c>
      <c r="AB535">
        <v>1.1000000000000001</v>
      </c>
      <c r="AC535">
        <v>2.9</v>
      </c>
      <c r="AD535">
        <v>12.4</v>
      </c>
    </row>
    <row r="536" spans="1:30" ht="15.75" customHeight="1" x14ac:dyDescent="0.2"/>
    <row r="537" spans="1:30" ht="15.75" customHeight="1" x14ac:dyDescent="0.2"/>
    <row r="538" spans="1:30" ht="15.75" customHeight="1" x14ac:dyDescent="0.2"/>
    <row r="539" spans="1:30" ht="15.75" customHeight="1" x14ac:dyDescent="0.2"/>
    <row r="540" spans="1:30" ht="15.75" customHeight="1" x14ac:dyDescent="0.2"/>
    <row r="541" spans="1:30" ht="15.75" customHeight="1" x14ac:dyDescent="0.2"/>
    <row r="542" spans="1:30" ht="15.75" customHeight="1" x14ac:dyDescent="0.2"/>
    <row r="543" spans="1:30" ht="15.75" customHeight="1" x14ac:dyDescent="0.2"/>
    <row r="544" spans="1:30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502" r:id="rId1" display="https://www.basketball-reference.com/players/w/waterli01.html?utm_source=direct&amp;utm_medium=Share&amp;utm_campaign=ShareTool" xr:uid="{DA43CEA0-EDA0-491A-A86B-7CC6786F1270}"/>
    <hyperlink ref="E502" r:id="rId2" display="https://www.basketball-reference.com/teams/OKC/2024.html?utm_source=direct&amp;utm_medium=Share&amp;utm_campaign=ShareTool" xr:uid="{C9544FB9-9D88-4122-AA56-1F11FD1DDDA2}"/>
    <hyperlink ref="B503" r:id="rId3" display="https://www.basketball-reference.com/players/w/watfotr01.html?utm_source=direct&amp;utm_medium=Share&amp;utm_campaign=ShareTool" xr:uid="{B4B7A326-8FA7-48CA-952E-10ACF9B1F727}"/>
    <hyperlink ref="E503" r:id="rId4" display="https://www.basketball-reference.com/teams/BRK/2024.html?utm_source=direct&amp;utm_medium=Share&amp;utm_campaign=ShareTool" xr:uid="{4B8CC890-758A-4965-BC89-1BA37B5250CB}"/>
    <hyperlink ref="B504" r:id="rId5" display="https://www.basketball-reference.com/players/w/watsope01.html?utm_source=direct&amp;utm_medium=Share&amp;utm_campaign=ShareTool" xr:uid="{363D8EC3-FF1D-4230-97A0-04E15D152F23}"/>
    <hyperlink ref="E504" r:id="rId6" display="https://www.basketball-reference.com/teams/DEN/2024.html?utm_source=direct&amp;utm_medium=Share&amp;utm_campaign=ShareTool" xr:uid="{343FBC60-D384-4251-8EB7-78C80AD3BF25}"/>
    <hyperlink ref="B505" r:id="rId7" display="https://www.basketball-reference.com/players/w/wembavi01.html?utm_source=direct&amp;utm_medium=Share&amp;utm_campaign=ShareTool" xr:uid="{0BEAB069-6C61-4C01-AA69-081E7A900C54}"/>
    <hyperlink ref="E505" r:id="rId8" display="https://www.basketball-reference.com/teams/SAS/2024.html?utm_source=direct&amp;utm_medium=Share&amp;utm_campaign=ShareTool" xr:uid="{FF0B597B-1360-4C78-8BE4-B25DED50D034}"/>
    <hyperlink ref="B506" r:id="rId9" display="https://www.basketball-reference.com/players/w/weslebl01.html?utm_source=direct&amp;utm_medium=Share&amp;utm_campaign=ShareTool" xr:uid="{9159B04C-7DE0-4219-BB81-2D7DCBA9C967}"/>
    <hyperlink ref="E506" r:id="rId10" display="https://www.basketball-reference.com/teams/SAS/2024.html?utm_source=direct&amp;utm_medium=Share&amp;utm_campaign=ShareTool" xr:uid="{B35711B1-42F6-4C57-8C7F-448322734145}"/>
    <hyperlink ref="B507" r:id="rId11" display="https://www.basketball-reference.com/players/w/westbru01.html?utm_source=direct&amp;utm_medium=Share&amp;utm_campaign=ShareTool" xr:uid="{956012BD-D00B-4991-B6F7-6F2330BDB340}"/>
    <hyperlink ref="E507" r:id="rId12" display="https://www.basketball-reference.com/teams/LAC/2024.html?utm_source=direct&amp;utm_medium=Share&amp;utm_campaign=ShareTool" xr:uid="{4D04C29E-1423-4CFD-8F0E-E63343AD963C}"/>
    <hyperlink ref="B508" r:id="rId13" display="https://www.basketball-reference.com/players/w/whiteco01.html?utm_source=direct&amp;utm_medium=Share&amp;utm_campaign=ShareTool" xr:uid="{19D1933E-D129-42AF-9C7C-209B431C6DE3}"/>
    <hyperlink ref="E508" r:id="rId14" display="https://www.basketball-reference.com/teams/CHI/2024.html?utm_source=direct&amp;utm_medium=Share&amp;utm_campaign=ShareTool" xr:uid="{1A4C27FB-7766-49A5-A501-E829DBB95690}"/>
    <hyperlink ref="B509" r:id="rId15" display="https://www.basketball-reference.com/players/w/whitede01.html?utm_source=direct&amp;utm_medium=Share&amp;utm_campaign=ShareTool" xr:uid="{FA75ABA7-2A47-451E-B5D4-2D252FDF39F3}"/>
    <hyperlink ref="E509" r:id="rId16" display="https://www.basketball-reference.com/teams/BOS/2024.html?utm_source=direct&amp;utm_medium=Share&amp;utm_campaign=ShareTool" xr:uid="{30EA8F74-31A8-4EDD-A26C-30C5FA726ABF}"/>
    <hyperlink ref="B510" r:id="rId17" display="https://www.basketball-reference.com/players/w/whitmca01.html?utm_source=direct&amp;utm_medium=Share&amp;utm_campaign=ShareTool" xr:uid="{6987C882-8514-411D-BCAF-550B91C6957D}"/>
    <hyperlink ref="E510" r:id="rId18" display="https://www.basketball-reference.com/teams/HOU/2024.html?utm_source=direct&amp;utm_medium=Share&amp;utm_campaign=ShareTool" xr:uid="{60B8729E-5DD2-4879-A705-7EE6B0A590A4}"/>
    <hyperlink ref="B511" r:id="rId19" display="https://www.basketball-reference.com/players/w/wiggiaa01.html?utm_source=direct&amp;utm_medium=Share&amp;utm_campaign=ShareTool" xr:uid="{0CD43BCE-1DDB-4741-A780-CC0CA55A1298}"/>
    <hyperlink ref="E511" r:id="rId20" display="https://www.basketball-reference.com/teams/OKC/2024.html?utm_source=direct&amp;utm_medium=Share&amp;utm_campaign=ShareTool" xr:uid="{99937BD7-23F5-4B1A-BA2B-5736F6942E50}"/>
    <hyperlink ref="B512" r:id="rId21" display="https://www.basketball-reference.com/players/w/wiggian01.html?utm_source=direct&amp;utm_medium=Share&amp;utm_campaign=ShareTool" xr:uid="{7C80F248-EE46-42FA-AC2E-DF68BBC71177}"/>
    <hyperlink ref="E512" r:id="rId22" display="https://www.basketball-reference.com/teams/GSW/2024.html?utm_source=direct&amp;utm_medium=Share&amp;utm_campaign=ShareTool" xr:uid="{12A15A01-774B-425E-A898-17755FC9E1FF}"/>
    <hyperlink ref="B513" r:id="rId23" display="https://www.basketball-reference.com/players/w/wiggili01.html?utm_source=direct&amp;utm_medium=Share&amp;utm_campaign=ShareTool" xr:uid="{7C726586-472A-4E93-A116-0927DEC9F29E}"/>
    <hyperlink ref="E513" r:id="rId24" display="https://www.basketball-reference.com/teams/MIL/2024.html?utm_source=direct&amp;utm_medium=Share&amp;utm_campaign=ShareTool" xr:uid="{E85FA533-A5E0-4DF6-938F-9EDA07F1E12D}"/>
    <hyperlink ref="B514" r:id="rId25" display="https://www.basketball-reference.com/players/w/willibr03.html?utm_source=direct&amp;utm_medium=Share&amp;utm_campaign=ShareTool" xr:uid="{04803878-7BBF-4528-ABC2-F3EFF7116956}"/>
    <hyperlink ref="E514" r:id="rId26" display="https://www.basketball-reference.com/teams/DAL/2024.html?utm_source=direct&amp;utm_medium=Share&amp;utm_campaign=ShareTool" xr:uid="{226DD754-2C9B-46D4-B459-87EF56B9518E}"/>
    <hyperlink ref="B515" r:id="rId27" display="https://www.basketball-reference.com/players/w/willigr01.html?utm_source=direct&amp;utm_medium=Share&amp;utm_campaign=ShareTool" xr:uid="{37D16162-C9C9-40AB-973A-407191999705}"/>
    <hyperlink ref="E515" r:id="rId28" display="https://www.basketball-reference.com/teams/DAL/2024.html?utm_source=direct&amp;utm_medium=Share&amp;utm_campaign=ShareTool" xr:uid="{9B2BFBB8-6888-4E03-B921-B355598E3498}"/>
    <hyperlink ref="B516" r:id="rId29" display="https://www.basketball-reference.com/players/w/willija06.html?utm_source=direct&amp;utm_medium=Share&amp;utm_campaign=ShareTool" xr:uid="{B8B172C6-F788-40FE-BD64-4E7C39D0325A}"/>
    <hyperlink ref="E516" r:id="rId30" display="https://www.basketball-reference.com/teams/OKC/2024.html?utm_source=direct&amp;utm_medium=Share&amp;utm_campaign=ShareTool" xr:uid="{2D5885D1-83D4-499D-A5D0-3AA83F910F40}"/>
    <hyperlink ref="B517" r:id="rId31" display="https://www.basketball-reference.com/players/w/willija07.html?utm_source=direct&amp;utm_medium=Share&amp;utm_campaign=ShareTool" xr:uid="{2105AB50-1144-4229-91D8-A5670551AEC3}"/>
    <hyperlink ref="E517" r:id="rId32" display="https://www.basketball-reference.com/teams/OKC/2024.html?utm_source=direct&amp;utm_medium=Share&amp;utm_campaign=ShareTool" xr:uid="{93B1A7F9-2E2F-4A87-AC68-82EF7F4E5FEC}"/>
    <hyperlink ref="B518" r:id="rId33" display="https://www.basketball-reference.com/players/w/willije02.html?utm_source=direct&amp;utm_medium=Share&amp;utm_campaign=ShareTool" xr:uid="{96D04767-34E9-4E69-9FE9-310D63B9C7DC}"/>
    <hyperlink ref="E518" r:id="rId34" display="https://www.basketball-reference.com/teams/HOU/2024.html?utm_source=direct&amp;utm_medium=Share&amp;utm_campaign=ShareTool" xr:uid="{22C2A6D9-62CC-4B11-90A5-19D0DE9DB2D1}"/>
    <hyperlink ref="B519" r:id="rId35" display="https://www.basketball-reference.com/players/w/willike04.html?utm_source=direct&amp;utm_medium=Share&amp;utm_campaign=ShareTool" xr:uid="{1FBDB5B1-D8BD-4434-8698-C6198A3E84D6}"/>
    <hyperlink ref="E519" r:id="rId36" display="https://www.basketball-reference.com/teams/OKC/2024.html?utm_source=direct&amp;utm_medium=Share&amp;utm_campaign=ShareTool" xr:uid="{8F7B6FC9-2401-494C-8F8C-301F856B8D9B}"/>
    <hyperlink ref="B520" r:id="rId37" display="https://www.basketball-reference.com/players/w/willima07.html?utm_source=direct&amp;utm_medium=Share&amp;utm_campaign=ShareTool" xr:uid="{432D3F78-67F0-45B7-9849-9C00058089F2}"/>
    <hyperlink ref="E520" r:id="rId38" display="https://www.basketball-reference.com/teams/CHO/2024.html?utm_source=direct&amp;utm_medium=Share&amp;utm_campaign=ShareTool" xr:uid="{C951C75F-40B7-41F4-A054-C43B7B1E848F}"/>
    <hyperlink ref="B521" r:id="rId39" display="https://www.basketball-reference.com/players/w/willipa01.html?utm_source=direct&amp;utm_medium=Share&amp;utm_campaign=ShareTool" xr:uid="{438068F3-240C-40EE-81DA-0D3071384CB0}"/>
    <hyperlink ref="E521" r:id="rId40" display="https://www.basketball-reference.com/teams/CHI/2024.html?utm_source=direct&amp;utm_medium=Share&amp;utm_campaign=ShareTool" xr:uid="{8969B310-3B86-422B-B55C-C1A97C445F3C}"/>
    <hyperlink ref="B522" r:id="rId41" display="https://www.basketball-reference.com/players/w/williro04.html?utm_source=direct&amp;utm_medium=Share&amp;utm_campaign=ShareTool" xr:uid="{B3050A93-2A5E-4D83-9FCB-D331C89BE1B2}"/>
    <hyperlink ref="E522" r:id="rId42" display="https://www.basketball-reference.com/teams/POR/2024.html?utm_source=direct&amp;utm_medium=Share&amp;utm_campaign=ShareTool" xr:uid="{B037BE67-758C-48C9-A57D-D86E9284CE60}"/>
    <hyperlink ref="B523" r:id="rId43" display="https://www.basketball-reference.com/players/w/willivi01.html?utm_source=direct&amp;utm_medium=Share&amp;utm_campaign=ShareTool" xr:uid="{8B634CAA-17E8-45E3-9280-69576EA31804}"/>
    <hyperlink ref="E523" r:id="rId44" display="https://www.basketball-reference.com/teams/MEM/2024.html?utm_source=direct&amp;utm_medium=Share&amp;utm_campaign=ShareTool" xr:uid="{76BD2B77-9BA9-4473-8E93-D995EBC63EDC}"/>
    <hyperlink ref="B524" r:id="rId45" display="https://www.basketball-reference.com/players/w/willizi02.html?utm_source=direct&amp;utm_medium=Share&amp;utm_campaign=ShareTool" xr:uid="{18527AF7-4199-4A59-A340-C1237AD9B9E1}"/>
    <hyperlink ref="E524" r:id="rId46" display="https://www.basketball-reference.com/teams/MEM/2024.html?utm_source=direct&amp;utm_medium=Share&amp;utm_campaign=ShareTool" xr:uid="{2684D06D-2DAA-4113-A802-22C333404D72}"/>
    <hyperlink ref="B525" r:id="rId47" display="https://www.basketball-reference.com/players/w/willizi01.html?utm_source=direct&amp;utm_medium=Share&amp;utm_campaign=ShareTool" xr:uid="{A8F95386-C245-4D1A-BDAC-15DE9CAE439D}"/>
    <hyperlink ref="E525" r:id="rId48" display="https://www.basketball-reference.com/teams/NOP/2024.html?utm_source=direct&amp;utm_medium=Share&amp;utm_campaign=ShareTool" xr:uid="{2798C9D7-BFF1-48FD-A997-0E2C824524E3}"/>
    <hyperlink ref="B526" r:id="rId49" display="https://www.basketball-reference.com/players/w/wilsoja03.html?utm_source=direct&amp;utm_medium=Share&amp;utm_campaign=ShareTool" xr:uid="{85317903-B0A9-4BF1-8271-3E17282A0FD8}"/>
    <hyperlink ref="E526" r:id="rId50" display="https://www.basketball-reference.com/teams/BRK/2024.html?utm_source=direct&amp;utm_medium=Share&amp;utm_campaign=ShareTool" xr:uid="{BE35472E-9484-40AB-A727-F3E22A43B33D}"/>
    <hyperlink ref="B527" r:id="rId51" display="https://www.basketball-reference.com/players/w/windldy01.html?utm_source=direct&amp;utm_medium=Share&amp;utm_campaign=ShareTool" xr:uid="{BC3EFE31-0155-4486-8391-A984E34E9309}"/>
    <hyperlink ref="B528" r:id="rId52" display="https://www.basketball-reference.com/players/w/wisemja01.html?utm_source=direct&amp;utm_medium=Share&amp;utm_campaign=ShareTool" xr:uid="{9CE504ED-D4D1-4F0C-92A1-5DB3D863F41E}"/>
    <hyperlink ref="E528" r:id="rId53" display="https://www.basketball-reference.com/teams/DET/2024.html?utm_source=direct&amp;utm_medium=Share&amp;utm_campaign=ShareTool" xr:uid="{5DE27EC5-CC3F-478C-8DAE-E70BB4423FFB}"/>
    <hyperlink ref="B529" r:id="rId54" display="https://www.basketball-reference.com/players/w/woodch01.html?utm_source=direct&amp;utm_medium=Share&amp;utm_campaign=ShareTool" xr:uid="{9FE81BF6-F737-4EF1-AB19-A31B3FD356D3}"/>
    <hyperlink ref="E529" r:id="rId55" display="https://www.basketball-reference.com/teams/LAL/2024.html?utm_source=direct&amp;utm_medium=Share&amp;utm_campaign=ShareTool" xr:uid="{08CE3C60-E17A-4F83-BD84-1A785B472E45}"/>
    <hyperlink ref="B530" r:id="rId56" display="https://www.basketball-reference.com/players/w/wrighde01.html?utm_source=direct&amp;utm_medium=Share&amp;utm_campaign=ShareTool" xr:uid="{A061BE87-82FF-4159-9487-E892E4FA42BF}"/>
    <hyperlink ref="E530" r:id="rId57" display="https://www.basketball-reference.com/teams/WAS/2024.html?utm_source=direct&amp;utm_medium=Share&amp;utm_campaign=ShareTool" xr:uid="{613F20EF-848B-42D4-A23C-E1A96E67389B}"/>
    <hyperlink ref="B531" r:id="rId58" display="https://www.basketball-reference.com/players/y/youngth01.html?utm_source=direct&amp;utm_medium=Share&amp;utm_campaign=ShareTool" xr:uid="{E3FB7291-28DA-4D71-AD95-C88259568838}"/>
    <hyperlink ref="E531" r:id="rId59" display="https://www.basketball-reference.com/teams/TOR/2024.html?utm_source=direct&amp;utm_medium=Share&amp;utm_campaign=ShareTool" xr:uid="{F35F1607-7742-4ED2-891E-40844040D753}"/>
    <hyperlink ref="B532" r:id="rId60" display="https://www.basketball-reference.com/players/y/youngtr01.html?utm_source=direct&amp;utm_medium=Share&amp;utm_campaign=ShareTool" xr:uid="{BD1D13CB-56B5-4E3E-A33E-5374478932D6}"/>
    <hyperlink ref="E532" r:id="rId61" display="https://www.basketball-reference.com/teams/ATL/2024.html?utm_source=direct&amp;utm_medium=Share&amp;utm_campaign=ShareTool" xr:uid="{4D231136-C2D5-492E-AC83-7EA3CCFADD2A}"/>
    <hyperlink ref="B533" r:id="rId62" display="https://www.basketball-reference.com/players/y/yurtsom01.html?utm_source=direct&amp;utm_medium=Share&amp;utm_campaign=ShareTool" xr:uid="{E8818A7B-2F7C-49B3-9B4D-CD15180A2820}"/>
    <hyperlink ref="E533" r:id="rId63" display="https://www.basketball-reference.com/teams/UTA/2024.html?utm_source=direct&amp;utm_medium=Share&amp;utm_campaign=ShareTool" xr:uid="{476CC548-FD1A-4619-9EF3-8430A0B2D7B1}"/>
    <hyperlink ref="B534" r:id="rId64" display="https://www.basketball-reference.com/players/z/zelleco01.html?utm_source=direct&amp;utm_medium=Share&amp;utm_campaign=ShareTool" xr:uid="{AD87CA86-A836-41BB-8DA0-8D4C168204A5}"/>
    <hyperlink ref="E534" r:id="rId65" display="https://www.basketball-reference.com/teams/NOP/2024.html?utm_source=direct&amp;utm_medium=Share&amp;utm_campaign=ShareTool" xr:uid="{63C9F4C0-0637-4556-8F34-EB0733773538}"/>
    <hyperlink ref="B535" r:id="rId66" display="https://www.basketball-reference.com/players/z/zubaciv01.html?utm_source=direct&amp;utm_medium=Share&amp;utm_campaign=ShareTool" xr:uid="{6356182E-4A6A-4023-8BF8-20EE39363219}"/>
    <hyperlink ref="E535" r:id="rId67" display="https://www.basketball-reference.com/teams/LAC/2024.html?utm_source=direct&amp;utm_medium=Share&amp;utm_campaign=ShareTool" xr:uid="{459C5C87-BCCC-460F-ABC2-5D91D1FC68B0}"/>
  </hyperlinks>
  <pageMargins left="0.7" right="0.7" top="0.75" bottom="0.75" header="0.3" footer="0.3"/>
  <pageSetup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00"/>
  <sheetViews>
    <sheetView zoomScale="85" zoomScaleNormal="85" workbookViewId="0">
      <selection activeCell="F56" sqref="F56"/>
    </sheetView>
  </sheetViews>
  <sheetFormatPr defaultColWidth="12.5703125" defaultRowHeight="15" customHeight="1" x14ac:dyDescent="0.2"/>
  <cols>
    <col min="1" max="1" width="20.5703125" customWidth="1"/>
    <col min="2" max="6" width="12.5703125" customWidth="1"/>
    <col min="8" max="8" width="18.7109375" customWidth="1"/>
  </cols>
  <sheetData>
    <row r="1" spans="1:13" ht="15.75" customHeight="1" x14ac:dyDescent="0.2"/>
    <row r="2" spans="1:13" ht="15.75" customHeight="1" x14ac:dyDescent="0.4">
      <c r="A2" s="26" t="str">
        <f>Results!D2</f>
        <v>Sacramento Kings</v>
      </c>
      <c r="B2" s="26"/>
      <c r="C2" s="26"/>
      <c r="D2" s="26"/>
      <c r="E2" s="26"/>
      <c r="F2" s="26"/>
      <c r="G2" s="26"/>
      <c r="H2" s="26"/>
      <c r="I2" s="26"/>
      <c r="J2" s="26"/>
      <c r="K2" s="5"/>
    </row>
    <row r="3" spans="1:13" ht="15.7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3" ht="15.75" customHeight="1" x14ac:dyDescent="0.2">
      <c r="A4" s="4" t="s">
        <v>57</v>
      </c>
      <c r="B4" s="1" t="s">
        <v>63</v>
      </c>
      <c r="C4" s="4" t="s">
        <v>620</v>
      </c>
      <c r="D4" s="4" t="s">
        <v>621</v>
      </c>
      <c r="G4" s="4" t="s">
        <v>622</v>
      </c>
      <c r="H4" s="4" t="s">
        <v>57</v>
      </c>
      <c r="I4" s="4" t="s">
        <v>63</v>
      </c>
      <c r="J4" s="4" t="s">
        <v>621</v>
      </c>
    </row>
    <row r="5" spans="1:13" ht="15.75" customHeight="1" x14ac:dyDescent="0.2">
      <c r="A5" s="1" t="str" cm="1">
        <f t="array" aca="1" ref="A5" ca="1">IFERROR(INDEX(player_ratings.csv!$B$2:$B$1002,SMALL(IF(player_ratings.csv!$E$2:$E$1002=_xlfn.XLOOKUP(Results!$D$2,teams,team_id),ROW(player_ratings.csv!$E$2:$E$1002)-ROW(player_ratings.csv!$E$2)+1),ROWS(player_ratings.csv!$E$2:E2))),"")</f>
        <v>Harrison Barnes</v>
      </c>
      <c r="B5" s="2">
        <f ca="1">IFERROR(_xlfn.XLOOKUP(A5,player_ratings.csv!$B$2:$B$1002,player_ratings.csv!$H$2:$H$1002),"")</f>
        <v>29.7</v>
      </c>
      <c r="C5" s="1">
        <f ca="1">COUNTIF(B5:B30,"&gt;=0")</f>
        <v>18</v>
      </c>
      <c r="D5" s="1" t="str">
        <f ca="1">IFERROR(_xlfn.XLOOKUP(A5,player_ratings.csv!$B$2:$B$1002,player_ratings.csv!$C$2:$C$1002),"")</f>
        <v>PF</v>
      </c>
      <c r="G5" s="1" cm="1">
        <f t="array" aca="1" ref="G5:G22" ca="1">_xlfn.SEQUENCE(C5)</f>
        <v>1</v>
      </c>
      <c r="H5" s="12" t="str" cm="1">
        <f t="array" aca="1" ref="H5:I22" ca="1">_xlfn._xlws.SORT(A5:OFFSET(A5,$C$5-1,1),{2},-1)</f>
        <v>Domantas Sabonis</v>
      </c>
      <c r="I5" s="2">
        <f ca="1"/>
        <v>35.6</v>
      </c>
      <c r="J5" s="1" t="str">
        <f ca="1">IFERROR(_xlfn.XLOOKUP(H5,player_ratings.csv!$B$2:$B$1002,player_ratings.csv!$C$2:$C$1002),"")</f>
        <v>C</v>
      </c>
      <c r="K5" s="14"/>
    </row>
    <row r="6" spans="1:13" ht="15.75" customHeight="1" x14ac:dyDescent="0.2">
      <c r="A6" s="1" t="str" cm="1">
        <f t="array" aca="1" ref="A6" ca="1">IFERROR(INDEX(player_ratings.csv!$B$2:$B$1002,SMALL(IF(player_ratings.csv!$E$2:$E$1002=_xlfn.XLOOKUP(Results!$D$2,teams,team_id),ROW(player_ratings.csv!$E$2:$E$1002)-ROW(player_ratings.csv!$E$2)+1),ROWS(player_ratings.csv!$E$2:E3))),"")</f>
        <v>Chris Duarte</v>
      </c>
      <c r="B6" s="2">
        <f ca="1">IFERROR(_xlfn.XLOOKUP(A6,player_ratings.csv!$B$2:$B$1002,player_ratings.csv!$H$2:$H$1002),"")</f>
        <v>12.9</v>
      </c>
      <c r="D6" s="1" t="str">
        <f ca="1">IFERROR(_xlfn.XLOOKUP(A6,player_ratings.csv!$B$2:$B$1002,player_ratings.csv!$C$2:$C$1002),"")</f>
        <v>SF</v>
      </c>
      <c r="G6" s="1">
        <f ca="1"/>
        <v>2</v>
      </c>
      <c r="H6" s="1" t="str">
        <f ca="1"/>
        <v>De'Aaron Fox</v>
      </c>
      <c r="I6" s="2">
        <f ca="1"/>
        <v>35.299999999999997</v>
      </c>
      <c r="J6" s="1" t="str">
        <f ca="1">IFERROR(_xlfn.XLOOKUP(H6,player_ratings.csv!$B$2:$B$1002,player_ratings.csv!$C$2:$C$1002),"")</f>
        <v>PG</v>
      </c>
    </row>
    <row r="7" spans="1:13" ht="15.75" customHeight="1" x14ac:dyDescent="0.2">
      <c r="A7" s="1" t="str" cm="1">
        <f t="array" aca="1" ref="A7" ca="1">IFERROR(INDEX(player_ratings.csv!$B$2:$B$1002,SMALL(IF(player_ratings.csv!$E$2:$E$1002=_xlfn.XLOOKUP(Results!$D$2,teams,team_id),ROW(player_ratings.csv!$E$2:$E$1002)-ROW(player_ratings.csv!$E$2)+1),ROWS(player_ratings.csv!$E$2:E4))),"")</f>
        <v>Kessler Edwards</v>
      </c>
      <c r="B7" s="2">
        <f ca="1">IFERROR(_xlfn.XLOOKUP(A7,player_ratings.csv!$B$2:$B$1002,player_ratings.csv!$H$2:$H$1002),"")</f>
        <v>5</v>
      </c>
      <c r="D7" s="1" t="str">
        <f ca="1">IFERROR(_xlfn.XLOOKUP(A7,player_ratings.csv!$B$2:$B$1002,player_ratings.csv!$C$2:$C$1002),"")</f>
        <v>SF</v>
      </c>
      <c r="G7" s="1">
        <f ca="1"/>
        <v>3</v>
      </c>
      <c r="H7" s="1" t="str">
        <f ca="1"/>
        <v>Keegan Murray</v>
      </c>
      <c r="I7" s="2">
        <f ca="1"/>
        <v>32.4</v>
      </c>
      <c r="J7" s="1" t="str">
        <f ca="1">IFERROR(_xlfn.XLOOKUP(H7,player_ratings.csv!$B$2:$B$1002,player_ratings.csv!$C$2:$C$1002),"")</f>
        <v>SF</v>
      </c>
    </row>
    <row r="8" spans="1:13" ht="15.75" customHeight="1" x14ac:dyDescent="0.2">
      <c r="A8" s="1" t="str" cm="1">
        <f t="array" aca="1" ref="A8" ca="1">IFERROR(INDEX(player_ratings.csv!$B$2:$B$1002,SMALL(IF(player_ratings.csv!$E$2:$E$1002=_xlfn.XLOOKUP(Results!$D$2,teams,team_id),ROW(player_ratings.csv!$E$2:$E$1002)-ROW(player_ratings.csv!$E$2)+1),ROWS(player_ratings.csv!$E$2:E5))),"")</f>
        <v>Keon Ellis</v>
      </c>
      <c r="B8" s="2">
        <f ca="1">IFERROR(_xlfn.XLOOKUP(A8,player_ratings.csv!$B$2:$B$1002,player_ratings.csv!$H$2:$H$1002),"")</f>
        <v>11.9</v>
      </c>
      <c r="D8" s="1" t="str">
        <f ca="1">IFERROR(_xlfn.XLOOKUP(A8,player_ratings.csv!$B$2:$B$1002,player_ratings.csv!$C$2:$C$1002),"")</f>
        <v>SG</v>
      </c>
      <c r="G8" s="1">
        <f ca="1"/>
        <v>4</v>
      </c>
      <c r="H8" s="1" t="str">
        <f ca="1"/>
        <v>Harrison Barnes</v>
      </c>
      <c r="I8" s="2">
        <f ca="1"/>
        <v>29.7</v>
      </c>
      <c r="J8" s="1" t="str">
        <f ca="1">IFERROR(_xlfn.XLOOKUP(H8,player_ratings.csv!$B$2:$B$1002,player_ratings.csv!$C$2:$C$1002),"")</f>
        <v>PF</v>
      </c>
      <c r="M8" s="14"/>
    </row>
    <row r="9" spans="1:13" ht="15.75" customHeight="1" x14ac:dyDescent="0.2">
      <c r="A9" s="1" t="str" cm="1">
        <f t="array" aca="1" ref="A9" ca="1">IFERROR(INDEX(player_ratings.csv!$B$2:$B$1002,SMALL(IF(player_ratings.csv!$E$2:$E$1002=_xlfn.XLOOKUP(Results!$D$2,teams,team_id),ROW(player_ratings.csv!$E$2:$E$1002)-ROW(player_ratings.csv!$E$2)+1),ROWS(player_ratings.csv!$E$2:E6))),"")</f>
        <v>Jordan Ford</v>
      </c>
      <c r="B9" s="2">
        <f ca="1">IFERROR(_xlfn.XLOOKUP(A9,player_ratings.csv!$B$2:$B$1002,player_ratings.csv!$H$2:$H$1002),"")</f>
        <v>3.7</v>
      </c>
      <c r="D9" s="1" t="str">
        <f ca="1">IFERROR(_xlfn.XLOOKUP(A9,player_ratings.csv!$B$2:$B$1002,player_ratings.csv!$C$2:$C$1002),"")</f>
        <v>PG</v>
      </c>
      <c r="G9" s="1">
        <f ca="1"/>
        <v>5</v>
      </c>
      <c r="H9" s="1" t="str">
        <f ca="1"/>
        <v>Malik Monk</v>
      </c>
      <c r="I9" s="2">
        <f ca="1"/>
        <v>25.6</v>
      </c>
      <c r="J9" s="1" t="str">
        <f ca="1">IFERROR(_xlfn.XLOOKUP(H9,player_ratings.csv!$B$2:$B$1002,player_ratings.csv!$C$2:$C$1002),"")</f>
        <v>SG</v>
      </c>
      <c r="M9" s="14"/>
    </row>
    <row r="10" spans="1:13" ht="15.75" customHeight="1" x14ac:dyDescent="0.2">
      <c r="A10" s="1" t="str" cm="1">
        <f t="array" aca="1" ref="A10" ca="1">IFERROR(INDEX(player_ratings.csv!$B$2:$B$1002,SMALL(IF(player_ratings.csv!$E$2:$E$1002=_xlfn.XLOOKUP(Results!$D$2,teams,team_id),ROW(player_ratings.csv!$E$2:$E$1002)-ROW(player_ratings.csv!$E$2)+1),ROWS(player_ratings.csv!$E$2:E7))),"")</f>
        <v>De'Aaron Fox</v>
      </c>
      <c r="B10" s="2">
        <f ca="1">IFERROR(_xlfn.XLOOKUP(A10,player_ratings.csv!$B$2:$B$1002,player_ratings.csv!$H$2:$H$1002),"")</f>
        <v>35.299999999999997</v>
      </c>
      <c r="D10" s="1" t="str">
        <f ca="1">IFERROR(_xlfn.XLOOKUP(A10,player_ratings.csv!$B$2:$B$1002,player_ratings.csv!$C$2:$C$1002),"")</f>
        <v>PG</v>
      </c>
      <c r="G10" s="1">
        <f ca="1"/>
        <v>6</v>
      </c>
      <c r="H10" s="1" t="str">
        <f ca="1"/>
        <v>Kevin Huerter</v>
      </c>
      <c r="I10" s="2">
        <f ca="1"/>
        <v>25</v>
      </c>
      <c r="J10" s="1" t="str">
        <f ca="1">IFERROR(_xlfn.XLOOKUP(H10,player_ratings.csv!$B$2:$B$1002,player_ratings.csv!$C$2:$C$1002),"")</f>
        <v>SG</v>
      </c>
      <c r="M10" s="14"/>
    </row>
    <row r="11" spans="1:13" ht="15.75" customHeight="1" x14ac:dyDescent="0.2">
      <c r="A11" s="1" t="str" cm="1">
        <f t="array" aca="1" ref="A11" ca="1">IFERROR(INDEX(player_ratings.csv!$B$2:$B$1002,SMALL(IF(player_ratings.csv!$E$2:$E$1002=_xlfn.XLOOKUP(Results!$D$2,teams,team_id),ROW(player_ratings.csv!$E$2:$E$1002)-ROW(player_ratings.csv!$E$2)+1),ROWS(player_ratings.csv!$E$2:E8))),"")</f>
        <v>Kevin Huerter</v>
      </c>
      <c r="B11" s="2">
        <f ca="1">IFERROR(_xlfn.XLOOKUP(A11,player_ratings.csv!$B$2:$B$1002,player_ratings.csv!$H$2:$H$1002),"")</f>
        <v>25</v>
      </c>
      <c r="D11" s="1" t="str">
        <f ca="1">IFERROR(_xlfn.XLOOKUP(A11,player_ratings.csv!$B$2:$B$1002,player_ratings.csv!$C$2:$C$1002),"")</f>
        <v>SG</v>
      </c>
      <c r="G11" s="1">
        <f ca="1"/>
        <v>7</v>
      </c>
      <c r="H11" s="1" t="str">
        <f ca="1"/>
        <v>Trey Lyles</v>
      </c>
      <c r="I11" s="2">
        <f ca="1"/>
        <v>20.3</v>
      </c>
      <c r="J11" s="1" t="str">
        <f ca="1">IFERROR(_xlfn.XLOOKUP(H11,player_ratings.csv!$B$2:$B$1002,player_ratings.csv!$C$2:$C$1002),"")</f>
        <v>PF</v>
      </c>
      <c r="M11" s="14"/>
    </row>
    <row r="12" spans="1:13" ht="15.75" customHeight="1" x14ac:dyDescent="0.2">
      <c r="A12" s="1" t="str" cm="1">
        <f t="array" aca="1" ref="A12" ca="1">IFERROR(INDEX(player_ratings.csv!$B$2:$B$1002,SMALL(IF(player_ratings.csv!$E$2:$E$1002=_xlfn.XLOOKUP(Results!$D$2,teams,team_id),ROW(player_ratings.csv!$E$2:$E$1002)-ROW(player_ratings.csv!$E$2)+1),ROWS(player_ratings.csv!$E$2:E9))),"")</f>
        <v>Colby Jones</v>
      </c>
      <c r="B12" s="2">
        <f ca="1">IFERROR(_xlfn.XLOOKUP(A12,player_ratings.csv!$B$2:$B$1002,player_ratings.csv!$H$2:$H$1002),"")</f>
        <v>7.1</v>
      </c>
      <c r="D12" s="1" t="str">
        <f ca="1">IFERROR(_xlfn.XLOOKUP(A12,player_ratings.csv!$B$2:$B$1002,player_ratings.csv!$C$2:$C$1002),"")</f>
        <v>SG</v>
      </c>
      <c r="G12" s="1">
        <f ca="1"/>
        <v>8</v>
      </c>
      <c r="H12" s="1" t="str">
        <f ca="1"/>
        <v>Davion Mitchell</v>
      </c>
      <c r="I12" s="2">
        <f ca="1"/>
        <v>13.2</v>
      </c>
      <c r="J12" s="1" t="str">
        <f ca="1">IFERROR(_xlfn.XLOOKUP(H12,player_ratings.csv!$B$2:$B$1002,player_ratings.csv!$C$2:$C$1002),"")</f>
        <v>PG</v>
      </c>
      <c r="M12" s="14"/>
    </row>
    <row r="13" spans="1:13" ht="15.75" customHeight="1" x14ac:dyDescent="0.2">
      <c r="A13" s="1" t="str" cm="1">
        <f t="array" aca="1" ref="A13" ca="1">IFERROR(INDEX(player_ratings.csv!$B$2:$B$1002,SMALL(IF(player_ratings.csv!$E$2:$E$1002=_xlfn.XLOOKUP(Results!$D$2,teams,team_id),ROW(player_ratings.csv!$E$2:$E$1002)-ROW(player_ratings.csv!$E$2)+1),ROWS(player_ratings.csv!$E$2:E10))),"")</f>
        <v>Alex Len</v>
      </c>
      <c r="B13" s="2">
        <f ca="1">IFERROR(_xlfn.XLOOKUP(A13,player_ratings.csv!$B$2:$B$1002,player_ratings.csv!$H$2:$H$1002),"")</f>
        <v>8.5</v>
      </c>
      <c r="D13" s="1" t="str">
        <f ca="1">IFERROR(_xlfn.XLOOKUP(A13,player_ratings.csv!$B$2:$B$1002,player_ratings.csv!$C$2:$C$1002),"")</f>
        <v>C</v>
      </c>
      <c r="G13" s="1">
        <f ca="1"/>
        <v>9</v>
      </c>
      <c r="H13" s="1" t="str">
        <f ca="1"/>
        <v>Chris Duarte</v>
      </c>
      <c r="I13" s="2">
        <f ca="1"/>
        <v>12.9</v>
      </c>
      <c r="J13" s="1" t="str">
        <f ca="1">IFERROR(_xlfn.XLOOKUP(H13,player_ratings.csv!$B$2:$B$1002,player_ratings.csv!$C$2:$C$1002),"")</f>
        <v>SF</v>
      </c>
      <c r="M13" s="14"/>
    </row>
    <row r="14" spans="1:13" ht="15.75" customHeight="1" x14ac:dyDescent="0.2">
      <c r="A14" s="1" t="str" cm="1">
        <f t="array" aca="1" ref="A14" ca="1">IFERROR(INDEX(player_ratings.csv!$B$2:$B$1002,SMALL(IF(player_ratings.csv!$E$2:$E$1002=_xlfn.XLOOKUP(Results!$D$2,teams,team_id),ROW(player_ratings.csv!$E$2:$E$1002)-ROW(player_ratings.csv!$E$2)+1),ROWS(player_ratings.csv!$E$2:E11))),"")</f>
        <v>Trey Lyles</v>
      </c>
      <c r="B14" s="2">
        <f ca="1">IFERROR(_xlfn.XLOOKUP(A14,player_ratings.csv!$B$2:$B$1002,player_ratings.csv!$H$2:$H$1002),"")</f>
        <v>20.3</v>
      </c>
      <c r="D14" s="1" t="s">
        <v>92</v>
      </c>
      <c r="G14" s="1">
        <f ca="1"/>
        <v>10</v>
      </c>
      <c r="H14" s="1" t="str">
        <f ca="1"/>
        <v>Keon Ellis</v>
      </c>
      <c r="I14" s="2">
        <f ca="1"/>
        <v>11.9</v>
      </c>
      <c r="J14" s="1" t="str">
        <f ca="1">IFERROR(_xlfn.XLOOKUP(H14,player_ratings.csv!$B$2:$B$1002,player_ratings.csv!$C$2:$C$1002),"")</f>
        <v>SG</v>
      </c>
    </row>
    <row r="15" spans="1:13" ht="15.75" customHeight="1" x14ac:dyDescent="0.2">
      <c r="A15" s="1" t="str" cm="1">
        <f t="array" aca="1" ref="A15" ca="1">IFERROR(INDEX(player_ratings.csv!$B$2:$B$1002,SMALL(IF(player_ratings.csv!$E$2:$E$1002=_xlfn.XLOOKUP(Results!$D$2,teams,team_id),ROW(player_ratings.csv!$E$2:$E$1002)-ROW(player_ratings.csv!$E$2)+1),ROWS(player_ratings.csv!$E$2:E12))),"")</f>
        <v>JaVale McGee</v>
      </c>
      <c r="B15" s="2">
        <f ca="1">IFERROR(_xlfn.XLOOKUP(A15,player_ratings.csv!$B$2:$B$1002,player_ratings.csv!$H$2:$H$1002),"")</f>
        <v>7.9</v>
      </c>
      <c r="D15" s="1" t="str">
        <f ca="1">IFERROR(_xlfn.XLOOKUP(A15,player_ratings.csv!$B$2:$B$1002,player_ratings.csv!$C$2:$C$1002),"")</f>
        <v>C</v>
      </c>
      <c r="G15" s="1">
        <f ca="1"/>
        <v>11</v>
      </c>
      <c r="H15" s="1" t="str">
        <f ca="1"/>
        <v>Alex Len</v>
      </c>
      <c r="I15" s="2">
        <f ca="1"/>
        <v>8.5</v>
      </c>
      <c r="J15" s="1" t="str">
        <f ca="1">IFERROR(_xlfn.XLOOKUP(H15,player_ratings.csv!$B$2:$B$1002,player_ratings.csv!$C$2:$C$1002),"")</f>
        <v>C</v>
      </c>
    </row>
    <row r="16" spans="1:13" ht="15.75" customHeight="1" x14ac:dyDescent="0.2">
      <c r="A16" s="1" t="str" cm="1">
        <f t="array" aca="1" ref="A16" ca="1">IFERROR(INDEX(player_ratings.csv!$B$2:$B$1002,SMALL(IF(player_ratings.csv!$E$2:$E$1002=_xlfn.XLOOKUP(Results!$D$2,teams,team_id),ROW(player_ratings.csv!$E$2:$E$1002)-ROW(player_ratings.csv!$E$2)+1),ROWS(player_ratings.csv!$E$2:E13))),"")</f>
        <v>Davion Mitchell</v>
      </c>
      <c r="B16" s="2">
        <f ca="1">IFERROR(_xlfn.XLOOKUP(A16,player_ratings.csv!$B$2:$B$1002,player_ratings.csv!$H$2:$H$1002),"")</f>
        <v>13.2</v>
      </c>
      <c r="D16" s="1" t="str">
        <f ca="1">IFERROR(_xlfn.XLOOKUP(A16,player_ratings.csv!$B$2:$B$1002,player_ratings.csv!$C$2:$C$1002),"")</f>
        <v>PG</v>
      </c>
      <c r="G16" s="1">
        <f ca="1"/>
        <v>12</v>
      </c>
      <c r="H16" s="1" t="str">
        <f ca="1"/>
        <v>JaVale McGee</v>
      </c>
      <c r="I16" s="2">
        <f ca="1"/>
        <v>7.9</v>
      </c>
      <c r="J16" s="1" t="str">
        <f ca="1">IFERROR(_xlfn.XLOOKUP(H16,player_ratings.csv!$B$2:$B$1002,player_ratings.csv!$C$2:$C$1002),"")</f>
        <v>C</v>
      </c>
    </row>
    <row r="17" spans="1:11" ht="15.75" customHeight="1" x14ac:dyDescent="0.2">
      <c r="A17" s="1" t="str" cm="1">
        <f t="array" aca="1" ref="A17" ca="1">IFERROR(INDEX(player_ratings.csv!$B$2:$B$1002,SMALL(IF(player_ratings.csv!$E$2:$E$1002=_xlfn.XLOOKUP(Results!$D$2,teams,team_id),ROW(player_ratings.csv!$E$2:$E$1002)-ROW(player_ratings.csv!$E$2)+1),ROWS(player_ratings.csv!$E$2:E14))),"")</f>
        <v>Malik Monk</v>
      </c>
      <c r="B17" s="2">
        <f ca="1">IFERROR(_xlfn.XLOOKUP(A17,player_ratings.csv!$B$2:$B$1002,player_ratings.csv!$H$2:$H$1002),"")</f>
        <v>25.6</v>
      </c>
      <c r="D17" s="1" t="str">
        <f ca="1">IFERROR(_xlfn.XLOOKUP(A17,player_ratings.csv!$B$2:$B$1002,player_ratings.csv!$C$2:$C$1002),"")</f>
        <v>SG</v>
      </c>
      <c r="G17" s="1">
        <f ca="1"/>
        <v>13</v>
      </c>
      <c r="H17" s="1" t="str">
        <f ca="1"/>
        <v>Colby Jones</v>
      </c>
      <c r="I17" s="2">
        <f ca="1"/>
        <v>7.1</v>
      </c>
      <c r="J17" s="1" t="str">
        <f ca="1">IFERROR(_xlfn.XLOOKUP(H17,player_ratings.csv!$B$2:$B$1002,player_ratings.csv!$C$2:$C$1002),"")</f>
        <v>SG</v>
      </c>
    </row>
    <row r="18" spans="1:11" ht="15.75" customHeight="1" x14ac:dyDescent="0.2">
      <c r="A18" s="1" t="str" cm="1">
        <f t="array" aca="1" ref="A18" ca="1">IFERROR(INDEX(player_ratings.csv!$B$2:$B$1002,SMALL(IF(player_ratings.csv!$E$2:$E$1002=_xlfn.XLOOKUP(Results!$D$2,teams,team_id),ROW(player_ratings.csv!$E$2:$E$1002)-ROW(player_ratings.csv!$E$2)+1),ROWS(player_ratings.csv!$E$2:E15))),"")</f>
        <v>Keegan Murray</v>
      </c>
      <c r="B18" s="2">
        <f ca="1">IFERROR(_xlfn.XLOOKUP(A18,player_ratings.csv!$B$2:$B$1002,player_ratings.csv!$H$2:$H$1002),"")</f>
        <v>32.4</v>
      </c>
      <c r="D18" s="1" t="str">
        <f ca="1">IFERROR(_xlfn.XLOOKUP(A18,player_ratings.csv!$B$2:$B$1002,player_ratings.csv!$C$2:$C$1002),"")</f>
        <v>SF</v>
      </c>
      <c r="G18" s="1">
        <f ca="1"/>
        <v>14</v>
      </c>
      <c r="H18" s="1" t="str">
        <f ca="1"/>
        <v>Kessler Edwards</v>
      </c>
      <c r="I18" s="2">
        <f ca="1"/>
        <v>5</v>
      </c>
      <c r="J18" s="1" t="str">
        <f ca="1">IFERROR(_xlfn.XLOOKUP(H18,player_ratings.csv!$B$2:$B$1002,player_ratings.csv!$C$2:$C$1002),"")</f>
        <v>SF</v>
      </c>
    </row>
    <row r="19" spans="1:11" ht="15.75" customHeight="1" x14ac:dyDescent="0.2">
      <c r="A19" s="1" t="str" cm="1">
        <f t="array" aca="1" ref="A19" ca="1">IFERROR(INDEX(player_ratings.csv!$B$2:$B$1002,SMALL(IF(player_ratings.csv!$E$2:$E$1002=_xlfn.XLOOKUP(Results!$D$2,teams,team_id),ROW(player_ratings.csv!$E$2:$E$1002)-ROW(player_ratings.csv!$E$2)+1),ROWS(player_ratings.csv!$E$2:E16))),"")</f>
        <v>Domantas Sabonis</v>
      </c>
      <c r="B19" s="2">
        <f ca="1">IFERROR(_xlfn.XLOOKUP(A19,player_ratings.csv!$B$2:$B$1002,player_ratings.csv!$H$2:$H$1002),"")</f>
        <v>35.6</v>
      </c>
      <c r="D19" s="1" t="str">
        <f ca="1">IFERROR(_xlfn.XLOOKUP(A19,player_ratings.csv!$B$2:$B$1002,player_ratings.csv!$C$2:$C$1002),"")</f>
        <v>C</v>
      </c>
      <c r="G19" s="1">
        <f ca="1"/>
        <v>15</v>
      </c>
      <c r="H19" s="1" t="str">
        <f ca="1"/>
        <v>Juan Toscano-Anderson</v>
      </c>
      <c r="I19" s="2">
        <f ca="1"/>
        <v>4.8</v>
      </c>
      <c r="J19" s="1" t="str">
        <f ca="1">IFERROR(_xlfn.XLOOKUP(H19,player_ratings.csv!$B$2:$B$1002,player_ratings.csv!$C$2:$C$1002),"")</f>
        <v>SF</v>
      </c>
    </row>
    <row r="20" spans="1:11" ht="15.75" customHeight="1" x14ac:dyDescent="0.2">
      <c r="A20" s="1" t="str" cm="1">
        <f t="array" aca="1" ref="A20" ca="1">IFERROR(INDEX(player_ratings.csv!$B$2:$B$1002,SMALL(IF(player_ratings.csv!$E$2:$E$1002=_xlfn.XLOOKUP(Results!$D$2,teams,team_id),ROW(player_ratings.csv!$E$2:$E$1002)-ROW(player_ratings.csv!$E$2)+1),ROWS(player_ratings.csv!$E$2:E17))),"")</f>
        <v>Jalen Slawson</v>
      </c>
      <c r="B20" s="2">
        <f ca="1">IFERROR(_xlfn.XLOOKUP(A20,player_ratings.csv!$B$2:$B$1002,player_ratings.csv!$H$2:$H$1002),"")</f>
        <v>3.8</v>
      </c>
      <c r="D20" s="1" t="str">
        <f ca="1">IFERROR(_xlfn.XLOOKUP(A20,player_ratings.csv!$B$2:$B$1002,player_ratings.csv!$C$2:$C$1002),"")</f>
        <v>SF</v>
      </c>
      <c r="G20" s="1">
        <f ca="1"/>
        <v>16</v>
      </c>
      <c r="H20" s="1" t="str">
        <f ca="1"/>
        <v>Jalen Slawson</v>
      </c>
      <c r="I20" s="2">
        <f ca="1"/>
        <v>3.8</v>
      </c>
      <c r="J20" s="1" t="str">
        <f ca="1">IFERROR(_xlfn.XLOOKUP(H20,player_ratings.csv!$B$2:$B$1002,player_ratings.csv!$C$2:$C$1002),"")</f>
        <v>SF</v>
      </c>
    </row>
    <row r="21" spans="1:11" ht="15.75" customHeight="1" x14ac:dyDescent="0.2">
      <c r="A21" s="1" t="str" cm="1">
        <f t="array" aca="1" ref="A21" ca="1">IFERROR(INDEX(player_ratings.csv!$B$2:$B$1002,SMALL(IF(player_ratings.csv!$E$2:$E$1002=_xlfn.XLOOKUP(Results!$D$2,teams,team_id),ROW(player_ratings.csv!$E$2:$E$1002)-ROW(player_ratings.csv!$E$2)+1),ROWS(player_ratings.csv!$E$2:E18))),"")</f>
        <v>Juan Toscano-Anderson</v>
      </c>
      <c r="B21" s="2">
        <f ca="1">IFERROR(_xlfn.XLOOKUP(A21,player_ratings.csv!$B$2:$B$1002,player_ratings.csv!$H$2:$H$1002),"")</f>
        <v>4.8</v>
      </c>
      <c r="D21" s="1" t="str">
        <f ca="1">IFERROR(_xlfn.XLOOKUP(A21,player_ratings.csv!$B$2:$B$1002,player_ratings.csv!$C$2:$C$1002),"")</f>
        <v>SF</v>
      </c>
      <c r="G21">
        <f ca="1"/>
        <v>17</v>
      </c>
      <c r="H21" t="str">
        <f ca="1"/>
        <v>Jordan Ford</v>
      </c>
      <c r="I21">
        <f ca="1"/>
        <v>3.7</v>
      </c>
      <c r="J21" s="1" t="str">
        <f ca="1">IFERROR(_xlfn.XLOOKUP(H21,player_ratings.csv!$B$2:$B$1002,player_ratings.csv!$C$2:$C$1002),"")</f>
        <v>PG</v>
      </c>
    </row>
    <row r="22" spans="1:11" ht="15.75" customHeight="1" x14ac:dyDescent="0.2">
      <c r="A22" s="1" t="str" cm="1">
        <f t="array" aca="1" ref="A22" ca="1">IFERROR(INDEX(player_ratings.csv!$B$2:$B$1002,SMALL(IF(player_ratings.csv!$E$2:$E$1002=_xlfn.XLOOKUP(Results!$D$2,teams,team_id),ROW(player_ratings.csv!$E$2:$E$1002)-ROW(player_ratings.csv!$E$2)+1),ROWS(player_ratings.csv!$E$2:E19))),"")</f>
        <v>Sasha Vezenkov</v>
      </c>
      <c r="B22" s="2">
        <f ca="1">IFERROR(_xlfn.XLOOKUP(A22,player_ratings.csv!$B$2:$B$1002,player_ratings.csv!$H$2:$H$1002),"")</f>
        <v>0</v>
      </c>
      <c r="D22" s="1" t="str">
        <f ca="1">IFERROR(_xlfn.XLOOKUP(A22,player_ratings.csv!$B$2:$B$1002,player_ratings.csv!$C$2:$C$1002),"")</f>
        <v>PF</v>
      </c>
      <c r="G22">
        <f ca="1"/>
        <v>18</v>
      </c>
      <c r="H22" t="str">
        <f ca="1"/>
        <v>Sasha Vezenkov</v>
      </c>
      <c r="I22">
        <f ca="1"/>
        <v>0</v>
      </c>
      <c r="J22" s="1" t="str">
        <f ca="1">IFERROR(_xlfn.XLOOKUP(H22,player_ratings.csv!$B$2:$B$1002,player_ratings.csv!$C$2:$C$1002),"")</f>
        <v>PF</v>
      </c>
    </row>
    <row r="23" spans="1:11" ht="15.75" customHeight="1" x14ac:dyDescent="0.2">
      <c r="A23" s="1" t="str" cm="1">
        <f t="array" aca="1" ref="A23" ca="1">IFERROR(INDEX(player_ratings.csv!$B$2:$B$1002,SMALL(IF(player_ratings.csv!$E$2:$E$1002=_xlfn.XLOOKUP(Results!$D$2,teams,team_id),ROW(player_ratings.csv!$E$2:$E$1002)-ROW(player_ratings.csv!$E$2)+1),ROWS(player_ratings.csv!$E$2:E20))),"")</f>
        <v/>
      </c>
      <c r="B23" s="2" t="str">
        <f ca="1">IFERROR(_xlfn.XLOOKUP(A23,player_ratings.csv!$B$2:$B$1002,player_ratings.csv!$H$2:$H$1002),"")</f>
        <v/>
      </c>
      <c r="D23" s="1" t="str">
        <f ca="1">IFERROR(_xlfn.XLOOKUP(A23,player_ratings.csv!$B$2:$B$1002,player_ratings.csv!$C$2:$C$1002),"")</f>
        <v/>
      </c>
      <c r="J23" s="1">
        <f>IFERROR(_xlfn.XLOOKUP(H23,player_ratings.csv!$B$2:$B$1002,player_ratings.csv!$C$2:$C$1002),"")</f>
        <v>0</v>
      </c>
    </row>
    <row r="24" spans="1:11" ht="15.75" customHeight="1" x14ac:dyDescent="0.2">
      <c r="A24" s="1" t="str" cm="1">
        <f t="array" aca="1" ref="A24" ca="1">IFERROR(INDEX(player_ratings.csv!$B$2:$B$1002,SMALL(IF(player_ratings.csv!$E$2:$E$1002=_xlfn.XLOOKUP(Results!$D$2,teams,team_id),ROW(player_ratings.csv!$E$2:$E$1002)-ROW(player_ratings.csv!$E$2)+1),ROWS(player_ratings.csv!$E$2:E21))),"")</f>
        <v/>
      </c>
      <c r="B24" s="2" t="str">
        <f ca="1">IFERROR(_xlfn.XLOOKUP(A24,player_ratings.csv!$B$2:$B$1002,player_ratings.csv!$H$2:$H$1002),"")</f>
        <v/>
      </c>
      <c r="D24" s="1" t="str">
        <f ca="1">IFERROR(_xlfn.XLOOKUP(A24,player_ratings.csv!$B$2:$B$1002,player_ratings.csv!$C$2:$C$1002),"")</f>
        <v/>
      </c>
      <c r="J24" s="1">
        <f>IFERROR(_xlfn.XLOOKUP(H24,player_ratings.csv!$B$2:$B$1002,player_ratings.csv!$C$2:$C$1002),"")</f>
        <v>0</v>
      </c>
    </row>
    <row r="25" spans="1:11" ht="15.75" customHeight="1" x14ac:dyDescent="0.2">
      <c r="A25" s="1" t="str" cm="1">
        <f t="array" aca="1" ref="A25" ca="1">IFERROR(INDEX(player_ratings.csv!$B$2:$B$1002,SMALL(IF(player_ratings.csv!$E$2:$E$1002=_xlfn.XLOOKUP(Results!$D$2,teams,team_id),ROW(player_ratings.csv!$E$2:$E$1002)-ROW(player_ratings.csv!$E$2)+1),ROWS(player_ratings.csv!$E$2:E22))),"")</f>
        <v/>
      </c>
      <c r="B25" s="2" t="str">
        <f ca="1">IFERROR(_xlfn.XLOOKUP(A25,player_ratings.csv!$B$2:$B$1002,player_ratings.csv!$H$2:$H$1002),"")</f>
        <v/>
      </c>
      <c r="D25" s="1" t="str">
        <f ca="1">IFERROR(_xlfn.XLOOKUP(A25,player_ratings.csv!$B$2:$B$1002,player_ratings.csv!$C$2:$C$1002),"")</f>
        <v/>
      </c>
      <c r="J25" s="1">
        <f>IFERROR(_xlfn.XLOOKUP(H25,player_ratings.csv!$B$2:$B$1002,player_ratings.csv!$C$2:$C$1002),"")</f>
        <v>0</v>
      </c>
    </row>
    <row r="26" spans="1:11" ht="15.75" customHeight="1" x14ac:dyDescent="0.4">
      <c r="A26" s="1" t="str" cm="1">
        <f t="array" aca="1" ref="A26" ca="1">IFERROR(INDEX(player_ratings.csv!$B$2:$B$1002,SMALL(IF(player_ratings.csv!$E$2:$E$1002=_xlfn.XLOOKUP(Results!$D$2,teams,team_id),ROW(player_ratings.csv!$E$2:$E$1002)-ROW(player_ratings.csv!$E$2)+1),ROWS(player_ratings.csv!$E$2:E23))),"")</f>
        <v/>
      </c>
      <c r="B26" s="2" t="str">
        <f ca="1">IFERROR(_xlfn.XLOOKUP(A26,player_ratings.csv!$B$2:$B$1002,player_ratings.csv!$H$2:$H$1002),"")</f>
        <v/>
      </c>
      <c r="D26" s="1" t="str">
        <f ca="1">IFERROR(_xlfn.XLOOKUP(A26,player_ratings.csv!$B$2:$B$1002,player_ratings.csv!$C$2:$C$1002),"")</f>
        <v/>
      </c>
      <c r="J26" s="1">
        <f>IFERROR(_xlfn.XLOOKUP(H26,player_ratings.csv!$B$2:$B$1002,player_ratings.csv!$C$2:$C$1002),"")</f>
        <v>0</v>
      </c>
      <c r="K26" s="5"/>
    </row>
    <row r="27" spans="1:11" ht="15.75" customHeight="1" x14ac:dyDescent="0.2">
      <c r="A27" s="1" t="str" cm="1">
        <f t="array" aca="1" ref="A27" ca="1">IFERROR(INDEX(player_ratings.csv!$B$2:$B$1002,SMALL(IF(player_ratings.csv!$E$2:$E$1002=_xlfn.XLOOKUP(Results!$D$2,teams,team_id),ROW(player_ratings.csv!$E$2:$E$1002)-ROW(player_ratings.csv!$E$2)+1),ROWS(player_ratings.csv!$E$2:E24))),"")</f>
        <v/>
      </c>
      <c r="B27" s="2" t="str">
        <f ca="1">IFERROR(_xlfn.XLOOKUP(A27,player_ratings.csv!$B$2:$B$1002,player_ratings.csv!$H$2:$H$1002),"")</f>
        <v/>
      </c>
      <c r="D27" s="1" t="str">
        <f ca="1">IFERROR(_xlfn.XLOOKUP(A27,player_ratings.csv!$B$2:$B$1002,player_ratings.csv!$C$2:$C$1002),"")</f>
        <v/>
      </c>
      <c r="J27" s="1">
        <f>IFERROR(_xlfn.XLOOKUP(H27,player_ratings.csv!$B$2:$B$1002,player_ratings.csv!$C$2:$C$1002),"")</f>
        <v>0</v>
      </c>
    </row>
    <row r="28" spans="1:11" ht="15.75" customHeight="1" x14ac:dyDescent="0.2">
      <c r="A28" s="1" t="str" cm="1">
        <f t="array" aca="1" ref="A28" ca="1">IFERROR(INDEX(player_ratings.csv!$B$2:$B$1002,SMALL(IF(player_ratings.csv!$E$2:$E$1002=_xlfn.XLOOKUP(Results!$D$2,teams,team_id),ROW(player_ratings.csv!$E$2:$E$1002)-ROW(player_ratings.csv!$E$2)+1),ROWS(player_ratings.csv!$E$2:E25))),"")</f>
        <v/>
      </c>
      <c r="B28" s="2" t="str">
        <f ca="1">IFERROR(_xlfn.XLOOKUP(A28,player_ratings.csv!$B$2:$B$1002,player_ratings.csv!$H$2:$H$1002),"")</f>
        <v/>
      </c>
      <c r="D28" s="1" t="str">
        <f ca="1">IFERROR(_xlfn.XLOOKUP(A28,player_ratings.csv!$B$2:$B$1002,player_ratings.csv!$C$2:$C$1002),"")</f>
        <v/>
      </c>
      <c r="J28" s="1">
        <f>IFERROR(_xlfn.XLOOKUP(H28,player_ratings.csv!$B$2:$B$1002,player_ratings.csv!$C$2:$C$1002),"")</f>
        <v>0</v>
      </c>
    </row>
    <row r="29" spans="1:11" ht="15.75" customHeight="1" x14ac:dyDescent="0.2">
      <c r="A29" s="1" t="str" cm="1">
        <f t="array" aca="1" ref="A29" ca="1">IFERROR(INDEX(player_ratings.csv!$B$2:$B$1002,SMALL(IF(player_ratings.csv!$E$2:$E$1002=_xlfn.XLOOKUP(Results!$D$2,teams,team_id),ROW(player_ratings.csv!$E$2:$E$1002)-ROW(player_ratings.csv!$E$2)+1),ROWS(player_ratings.csv!$E$2:E26))),"")</f>
        <v/>
      </c>
      <c r="B29" s="2" t="str">
        <f ca="1">IFERROR(_xlfn.XLOOKUP(A29,player_ratings.csv!$B$2:$B$1002,player_ratings.csv!$H$2:$H$1002),"")</f>
        <v/>
      </c>
      <c r="D29" s="1" t="str">
        <f ca="1">IFERROR(_xlfn.XLOOKUP(A29,player_ratings.csv!$B$2:$B$1002,player_ratings.csv!$C$2:$C$1002),"")</f>
        <v/>
      </c>
      <c r="J29" s="1">
        <f>IFERROR(_xlfn.XLOOKUP(H29,player_ratings.csv!$B$2:$B$1002,player_ratings.csv!$C$2:$C$1002),"")</f>
        <v>0</v>
      </c>
    </row>
    <row r="30" spans="1:11" ht="15.75" customHeight="1" x14ac:dyDescent="0.4">
      <c r="A30" s="1" t="str" cm="1">
        <f t="array" aca="1" ref="A30" ca="1">IFERROR(INDEX(player_ratings.csv!$B$2:$B$1002,SMALL(IF(player_ratings.csv!$E$2:$E$1002=_xlfn.XLOOKUP(Results!$D$2,teams,team_id),ROW(player_ratings.csv!$E$2:$E$1002)-ROW(player_ratings.csv!$E$2)+1),ROWS(player_ratings.csv!$E$2:E27))),"")</f>
        <v/>
      </c>
      <c r="B30" s="2" t="str">
        <f ca="1">IFERROR(_xlfn.XLOOKUP(A30,player_ratings.csv!$B$2:$B$1002,player_ratings.csv!$H$2:$H$1002),"")</f>
        <v/>
      </c>
      <c r="D30" s="1" t="str">
        <f ca="1">IFERROR(_xlfn.XLOOKUP(A30,player_ratings.csv!$B$2:$B$1002,player_ratings.csv!$C$2:$C$1002),"")</f>
        <v/>
      </c>
      <c r="J30" s="1">
        <f>IFERROR(_xlfn.XLOOKUP(H30,player_ratings.csv!$B$2:$B$1002,player_ratings.csv!$C$2:$C$1002),"")</f>
        <v>0</v>
      </c>
      <c r="K30" s="5"/>
    </row>
    <row r="31" spans="1:11" ht="15.75" customHeight="1" x14ac:dyDescent="0.2"/>
    <row r="32" spans="1:11" ht="15.75" customHeight="1" x14ac:dyDescent="0.2"/>
    <row r="33" spans="1:10" ht="15.75" customHeight="1" x14ac:dyDescent="0.2"/>
    <row r="34" spans="1:10" ht="15.75" customHeight="1" x14ac:dyDescent="0.2"/>
    <row r="35" spans="1:10" ht="15.75" customHeight="1" x14ac:dyDescent="0.2">
      <c r="A35" s="25" t="str">
        <f>Results!D5</f>
        <v>San Antonio Spurs</v>
      </c>
      <c r="B35" s="25"/>
      <c r="C35" s="25"/>
      <c r="D35" s="25"/>
      <c r="E35" s="25"/>
      <c r="F35" s="25"/>
      <c r="G35" s="25"/>
      <c r="H35" s="25"/>
      <c r="I35" s="25"/>
      <c r="J35" s="25"/>
    </row>
    <row r="36" spans="1:10" ht="15.7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</row>
    <row r="37" spans="1:10" ht="15.75" customHeight="1" x14ac:dyDescent="0.2">
      <c r="A37" s="4" t="s">
        <v>57</v>
      </c>
      <c r="B37" s="1" t="s">
        <v>63</v>
      </c>
      <c r="C37" s="4" t="s">
        <v>620</v>
      </c>
      <c r="D37" s="4" t="s">
        <v>621</v>
      </c>
      <c r="G37" s="4" t="s">
        <v>622</v>
      </c>
      <c r="H37" s="4" t="s">
        <v>57</v>
      </c>
      <c r="I37" s="4" t="s">
        <v>63</v>
      </c>
      <c r="J37" s="4" t="s">
        <v>621</v>
      </c>
    </row>
    <row r="38" spans="1:10" ht="15.75" customHeight="1" x14ac:dyDescent="0.2">
      <c r="A38" s="1" t="str" cm="1">
        <f t="array" aca="1" ref="A38" ca="1">IFERROR(INDEX(player_ratings.csv!$B$2:$B$1002,SMALL(IF(player_ratings.csv!$E$2:$E$1002=_xlfn.XLOOKUP(Results!$D$5,teams,team_id),ROW(player_ratings.csv!$E$2:$E$1002)-ROW(player_ratings.csv!$E$2)+1),ROWS(player_ratings.csv!$E$2:E2))),"")</f>
        <v>Dominick Barlow</v>
      </c>
      <c r="B38" s="2">
        <f ca="1">IFERROR(_xlfn.XLOOKUP(A38,player_ratings.csv!$B$2:$B$1002,player_ratings.csv!$H$2:$H$1002),"")</f>
        <v>13.3</v>
      </c>
      <c r="C38" s="1">
        <f ca="1">COUNTIF(B38:B71,"&gt;=0")</f>
        <v>16</v>
      </c>
      <c r="D38" s="1" t="str">
        <f ca="1">IFERROR(_xlfn.XLOOKUP(A38,player_ratings.csv!$B$2:$B$1002,player_ratings.csv!$C$2:$C$1002),"")</f>
        <v>PF</v>
      </c>
      <c r="G38" s="1" cm="1">
        <f t="array" aca="1" ref="G38:G53" ca="1">_xlfn.SEQUENCE(C38)</f>
        <v>1</v>
      </c>
      <c r="H38" s="12" t="str" cm="1">
        <f t="array" aca="1" ref="H38:I53" ca="1">_xlfn._xlws.SORT(A38:OFFSET(A38,$C$38-1,1),{2},-1)</f>
        <v>Devin Vassell</v>
      </c>
      <c r="I38" s="2">
        <f ca="1"/>
        <v>31.8</v>
      </c>
      <c r="J38" s="1" t="str">
        <f ca="1">IFERROR(_xlfn.XLOOKUP(H38,player_ratings.csv!$B$2:$B$1002,player_ratings.csv!$C$2:$C$1002),"")</f>
        <v>SG</v>
      </c>
    </row>
    <row r="39" spans="1:10" ht="15.75" customHeight="1" x14ac:dyDescent="0.2">
      <c r="A39" s="1" t="str" cm="1">
        <f t="array" aca="1" ref="A39" ca="1">IFERROR(INDEX(player_ratings.csv!$B$2:$B$1002,SMALL(IF(player_ratings.csv!$E$2:$E$1002=_xlfn.XLOOKUP(Results!$D$5,teams,team_id),ROW(player_ratings.csv!$E$2:$E$1002)-ROW(player_ratings.csv!$E$2)+1),ROWS(player_ratings.csv!$E$2:E3))),"")</f>
        <v>Charles Bassey</v>
      </c>
      <c r="B39" s="2">
        <f ca="1">IFERROR(_xlfn.XLOOKUP(A39,player_ratings.csv!$B$2:$B$1002,player_ratings.csv!$H$2:$H$1002),"")</f>
        <v>0</v>
      </c>
      <c r="D39" s="1" t="str">
        <f ca="1">IFERROR(_xlfn.XLOOKUP(A39,player_ratings.csv!$B$2:$B$1002,player_ratings.csv!$C$2:$C$1002),"")</f>
        <v>C</v>
      </c>
      <c r="G39" s="1">
        <f ca="1"/>
        <v>2</v>
      </c>
      <c r="H39" s="1" t="str">
        <f ca="1"/>
        <v>Keldon Johnson</v>
      </c>
      <c r="I39" s="2">
        <f ca="1"/>
        <v>30.2</v>
      </c>
      <c r="J39" s="1" t="str">
        <f ca="1">IFERROR(_xlfn.XLOOKUP(H39,player_ratings.csv!$B$2:$B$1002,player_ratings.csv!$C$2:$C$1002),"")</f>
        <v>SF</v>
      </c>
    </row>
    <row r="40" spans="1:10" ht="15.75" customHeight="1" x14ac:dyDescent="0.2">
      <c r="A40" s="1" t="str" cm="1">
        <f t="array" aca="1" ref="A40" ca="1">IFERROR(INDEX(player_ratings.csv!$B$2:$B$1002,SMALL(IF(player_ratings.csv!$E$2:$E$1002=_xlfn.XLOOKUP(Results!$D$5,teams,team_id),ROW(player_ratings.csv!$E$2:$E$1002)-ROW(player_ratings.csv!$E$2)+1),ROWS(player_ratings.csv!$E$2:E4))),"")</f>
        <v>Malaki Branham</v>
      </c>
      <c r="B40" s="2">
        <f ca="1">IFERROR(_xlfn.XLOOKUP(A40,player_ratings.csv!$B$2:$B$1002,player_ratings.csv!$H$2:$H$1002),"")</f>
        <v>20.2</v>
      </c>
      <c r="D40" s="1" t="str">
        <f ca="1">IFERROR(_xlfn.XLOOKUP(A40,player_ratings.csv!$B$2:$B$1002,player_ratings.csv!$C$2:$C$1002),"")</f>
        <v>PG</v>
      </c>
      <c r="G40" s="1">
        <f ca="1"/>
        <v>3</v>
      </c>
      <c r="H40" s="1" t="str">
        <f ca="1"/>
        <v>Jeremy Sochan</v>
      </c>
      <c r="I40" s="2">
        <f ca="1"/>
        <v>29.5</v>
      </c>
      <c r="J40" s="1" t="str">
        <f ca="1">IFERROR(_xlfn.XLOOKUP(H40,player_ratings.csv!$B$2:$B$1002,player_ratings.csv!$C$2:$C$1002),"")</f>
        <v>PF</v>
      </c>
    </row>
    <row r="41" spans="1:10" ht="15.75" customHeight="1" x14ac:dyDescent="0.2">
      <c r="A41" s="1" t="str" cm="1">
        <f t="array" aca="1" ref="A41" ca="1">IFERROR(INDEX(player_ratings.csv!$B$2:$B$1002,SMALL(IF(player_ratings.csv!$E$2:$E$1002=_xlfn.XLOOKUP(Results!$D$5,teams,team_id),ROW(player_ratings.csv!$E$2:$E$1002)-ROW(player_ratings.csv!$E$2)+1),ROWS(player_ratings.csv!$E$2:E5))),"")</f>
        <v>Julian Champagnie</v>
      </c>
      <c r="B41" s="2">
        <f ca="1">IFERROR(_xlfn.XLOOKUP(A41,player_ratings.csv!$B$2:$B$1002,player_ratings.csv!$H$2:$H$1002),"")</f>
        <v>16.7</v>
      </c>
      <c r="D41" s="1" t="str">
        <f ca="1">IFERROR(_xlfn.XLOOKUP(A41,player_ratings.csv!$B$2:$B$1002,player_ratings.csv!$C$2:$C$1002),"")</f>
        <v>SF</v>
      </c>
      <c r="G41" s="1">
        <f ca="1"/>
        <v>4</v>
      </c>
      <c r="H41" s="1" t="str">
        <f ca="1"/>
        <v>Victor Wembanyama</v>
      </c>
      <c r="I41" s="2">
        <f ca="1"/>
        <v>28.6</v>
      </c>
      <c r="J41" s="1" t="str">
        <f ca="1">IFERROR(_xlfn.XLOOKUP(H41,player_ratings.csv!$B$2:$B$1002,player_ratings.csv!$C$2:$C$1002),"")</f>
        <v>C</v>
      </c>
    </row>
    <row r="42" spans="1:10" ht="15.75" customHeight="1" x14ac:dyDescent="0.2">
      <c r="A42" s="1" t="str" cm="1">
        <f t="array" aca="1" ref="A42" ca="1">IFERROR(INDEX(player_ratings.csv!$B$2:$B$1002,SMALL(IF(player_ratings.csv!$E$2:$E$1002=_xlfn.XLOOKUP(Results!$D$5,teams,team_id),ROW(player_ratings.csv!$E$2:$E$1002)-ROW(player_ratings.csv!$E$2)+1),ROWS(player_ratings.csv!$E$2:E6))),"")</f>
        <v>Sidy Cissoko</v>
      </c>
      <c r="B42" s="2">
        <f ca="1">IFERROR(_xlfn.XLOOKUP(A42,player_ratings.csv!$B$2:$B$1002,player_ratings.csv!$H$2:$H$1002),"")</f>
        <v>6.4</v>
      </c>
      <c r="D42" s="1" t="str">
        <f ca="1">IFERROR(_xlfn.XLOOKUP(A42,player_ratings.csv!$B$2:$B$1002,player_ratings.csv!$C$2:$C$1002),"")</f>
        <v>SF</v>
      </c>
      <c r="G42" s="1">
        <f ca="1"/>
        <v>5</v>
      </c>
      <c r="H42" s="1" t="str">
        <f ca="1"/>
        <v>Tre Jones</v>
      </c>
      <c r="I42" s="2">
        <f ca="1"/>
        <v>26.1</v>
      </c>
      <c r="J42" s="1" t="str">
        <f ca="1">IFERROR(_xlfn.XLOOKUP(H42,player_ratings.csv!$B$2:$B$1002,player_ratings.csv!$C$2:$C$1002),"")</f>
        <v>PG</v>
      </c>
    </row>
    <row r="43" spans="1:10" ht="15.75" customHeight="1" x14ac:dyDescent="0.2">
      <c r="A43" s="1" t="str" cm="1">
        <f t="array" aca="1" ref="A43" ca="1">IFERROR(INDEX(player_ratings.csv!$B$2:$B$1002,SMALL(IF(player_ratings.csv!$E$2:$E$1002=_xlfn.XLOOKUP(Results!$D$5,teams,team_id),ROW(player_ratings.csv!$E$2:$E$1002)-ROW(player_ratings.csv!$E$2)+1),ROWS(player_ratings.csv!$E$2:E7))),"")</f>
        <v>Zach Collins</v>
      </c>
      <c r="B43" s="2">
        <f ca="1">IFERROR(_xlfn.XLOOKUP(A43,player_ratings.csv!$B$2:$B$1002,player_ratings.csv!$H$2:$H$1002),"")</f>
        <v>24.4</v>
      </c>
      <c r="D43" s="1" t="str">
        <f ca="1">IFERROR(_xlfn.XLOOKUP(A43,player_ratings.csv!$B$2:$B$1002,player_ratings.csv!$C$2:$C$1002),"")</f>
        <v>C</v>
      </c>
      <c r="G43" s="1">
        <f ca="1"/>
        <v>6</v>
      </c>
      <c r="H43" s="1" t="str">
        <f ca="1"/>
        <v>Zach Collins</v>
      </c>
      <c r="I43" s="2">
        <f ca="1"/>
        <v>24.4</v>
      </c>
      <c r="J43" s="1" t="str">
        <f ca="1">IFERROR(_xlfn.XLOOKUP(H43,player_ratings.csv!$B$2:$B$1002,player_ratings.csv!$C$2:$C$1002),"")</f>
        <v>C</v>
      </c>
    </row>
    <row r="44" spans="1:10" ht="15.75" customHeight="1" x14ac:dyDescent="0.2">
      <c r="A44" s="1" t="str" cm="1">
        <f t="array" aca="1" ref="A44" ca="1">IFERROR(INDEX(player_ratings.csv!$B$2:$B$1002,SMALL(IF(player_ratings.csv!$E$2:$E$1002=_xlfn.XLOOKUP(Results!$D$5,teams,team_id),ROW(player_ratings.csv!$E$2:$E$1002)-ROW(player_ratings.csv!$E$2)+1),ROWS(player_ratings.csv!$E$2:E8))),"")</f>
        <v>Mamadi Diakite</v>
      </c>
      <c r="B44" s="2">
        <f ca="1">IFERROR(_xlfn.XLOOKUP(A44,player_ratings.csv!$B$2:$B$1002,player_ratings.csv!$H$2:$H$1002),"")</f>
        <v>5.3</v>
      </c>
      <c r="D44" s="1" t="str">
        <f ca="1">IFERROR(_xlfn.XLOOKUP(A44,player_ratings.csv!$B$2:$B$1002,player_ratings.csv!$C$2:$C$1002),"")</f>
        <v>PF</v>
      </c>
      <c r="G44" s="1">
        <f ca="1"/>
        <v>7</v>
      </c>
      <c r="H44" s="1" t="str">
        <f ca="1"/>
        <v>Malaki Branham</v>
      </c>
      <c r="I44" s="2">
        <f ca="1"/>
        <v>20.2</v>
      </c>
      <c r="J44" s="1" t="str">
        <f ca="1">IFERROR(_xlfn.XLOOKUP(H44,player_ratings.csv!$B$2:$B$1002,player_ratings.csv!$C$2:$C$1002),"")</f>
        <v>PG</v>
      </c>
    </row>
    <row r="45" spans="1:10" ht="15.75" customHeight="1" x14ac:dyDescent="0.2">
      <c r="A45" s="1" t="str" cm="1">
        <f t="array" aca="1" ref="A45" ca="1">IFERROR(INDEX(player_ratings.csv!$B$2:$B$1002,SMALL(IF(player_ratings.csv!$E$2:$E$1002=_xlfn.XLOOKUP(Results!$D$5,teams,team_id),ROW(player_ratings.csv!$E$2:$E$1002)-ROW(player_ratings.csv!$E$2)+1),ROWS(player_ratings.csv!$E$2:E9))),"")</f>
        <v>Devonte' Graham</v>
      </c>
      <c r="B45" s="2">
        <f ca="1">IFERROR(_xlfn.XLOOKUP(A45,player_ratings.csv!$B$2:$B$1002,player_ratings.csv!$H$2:$H$1002),"")</f>
        <v>8.8000000000000007</v>
      </c>
      <c r="D45" s="1" t="str">
        <f ca="1">IFERROR(_xlfn.XLOOKUP(A45,player_ratings.csv!$B$2:$B$1002,player_ratings.csv!$C$2:$C$1002),"")</f>
        <v>PG</v>
      </c>
      <c r="G45" s="1">
        <f ca="1"/>
        <v>8</v>
      </c>
      <c r="H45" s="1" t="str">
        <f ca="1"/>
        <v>Cedi Osman</v>
      </c>
      <c r="I45" s="2">
        <f ca="1"/>
        <v>18.100000000000001</v>
      </c>
      <c r="J45" s="1" t="str">
        <f ca="1">IFERROR(_xlfn.XLOOKUP(H45,player_ratings.csv!$B$2:$B$1002,player_ratings.csv!$C$2:$C$1002),"")</f>
        <v>SF</v>
      </c>
    </row>
    <row r="46" spans="1:10" ht="15.75" customHeight="1" x14ac:dyDescent="0.2">
      <c r="A46" s="1" t="str" cm="1">
        <f t="array" aca="1" ref="A46" ca="1">IFERROR(INDEX(player_ratings.csv!$B$2:$B$1002,SMALL(IF(player_ratings.csv!$E$2:$E$1002=_xlfn.XLOOKUP(Results!$D$5,teams,team_id),ROW(player_ratings.csv!$E$2:$E$1002)-ROW(player_ratings.csv!$E$2)+1),ROWS(player_ratings.csv!$E$2:E10))),"")</f>
        <v>Keldon Johnson</v>
      </c>
      <c r="B46" s="2">
        <f ca="1">IFERROR(_xlfn.XLOOKUP(A46,player_ratings.csv!$B$2:$B$1002,player_ratings.csv!$H$2:$H$1002),"")</f>
        <v>30.2</v>
      </c>
      <c r="D46" s="1" t="str">
        <f ca="1">IFERROR(_xlfn.XLOOKUP(A46,player_ratings.csv!$B$2:$B$1002,player_ratings.csv!$C$2:$C$1002),"")</f>
        <v>SF</v>
      </c>
      <c r="G46" s="1">
        <f ca="1"/>
        <v>9</v>
      </c>
      <c r="H46" s="1" t="str">
        <f ca="1"/>
        <v>Julian Champagnie</v>
      </c>
      <c r="I46" s="2">
        <f ca="1"/>
        <v>16.7</v>
      </c>
      <c r="J46" s="1" t="str">
        <f ca="1">IFERROR(_xlfn.XLOOKUP(H46,player_ratings.csv!$B$2:$B$1002,player_ratings.csv!$C$2:$C$1002),"")</f>
        <v>SF</v>
      </c>
    </row>
    <row r="47" spans="1:10" ht="15.75" customHeight="1" x14ac:dyDescent="0.2">
      <c r="A47" s="1" t="str" cm="1">
        <f t="array" aca="1" ref="A47" ca="1">IFERROR(INDEX(player_ratings.csv!$B$2:$B$1002,SMALL(IF(player_ratings.csv!$E$2:$E$1002=_xlfn.XLOOKUP(Results!$D$5,teams,team_id),ROW(player_ratings.csv!$E$2:$E$1002)-ROW(player_ratings.csv!$E$2)+1),ROWS(player_ratings.csv!$E$2:E11))),"")</f>
        <v>Tre Jones</v>
      </c>
      <c r="B47" s="2">
        <f ca="1">IFERROR(_xlfn.XLOOKUP(A47,player_ratings.csv!$B$2:$B$1002,player_ratings.csv!$H$2:$H$1002),"")</f>
        <v>26.1</v>
      </c>
      <c r="D47" s="1" t="str">
        <f ca="1">IFERROR(_xlfn.XLOOKUP(A47,player_ratings.csv!$B$2:$B$1002,player_ratings.csv!$C$2:$C$1002),"")</f>
        <v>PG</v>
      </c>
      <c r="G47" s="1">
        <f ca="1"/>
        <v>10</v>
      </c>
      <c r="H47" s="1" t="str">
        <f ca="1"/>
        <v>Dominick Barlow</v>
      </c>
      <c r="I47" s="2">
        <f ca="1"/>
        <v>13.3</v>
      </c>
      <c r="J47" s="1" t="str">
        <f ca="1">IFERROR(_xlfn.XLOOKUP(H47,player_ratings.csv!$B$2:$B$1002,player_ratings.csv!$C$2:$C$1002),"")</f>
        <v>PF</v>
      </c>
    </row>
    <row r="48" spans="1:10" ht="15.75" customHeight="1" x14ac:dyDescent="0.2">
      <c r="A48" s="1" t="str" cm="1">
        <f t="array" aca="1" ref="A48" ca="1">IFERROR(INDEX(player_ratings.csv!$B$2:$B$1002,SMALL(IF(player_ratings.csv!$E$2:$E$1002=_xlfn.XLOOKUP(Results!$D$5,teams,team_id),ROW(player_ratings.csv!$E$2:$E$1002)-ROW(player_ratings.csv!$E$2)+1),ROWS(player_ratings.csv!$E$2:E12))),"")</f>
        <v>Sandro Mamukelashvili</v>
      </c>
      <c r="B48" s="2">
        <f ca="1">IFERROR(_xlfn.XLOOKUP(A48,player_ratings.csv!$B$2:$B$1002,player_ratings.csv!$H$2:$H$1002),"")</f>
        <v>6.6</v>
      </c>
      <c r="D48" s="1" t="str">
        <f ca="1">IFERROR(_xlfn.XLOOKUP(A48,player_ratings.csv!$B$2:$B$1002,player_ratings.csv!$C$2:$C$1002),"")</f>
        <v>C</v>
      </c>
      <c r="G48" s="1">
        <f ca="1"/>
        <v>11</v>
      </c>
      <c r="H48" s="1" t="str">
        <f ca="1"/>
        <v>Blake Wesley</v>
      </c>
      <c r="I48" s="2">
        <f ca="1"/>
        <v>11.7</v>
      </c>
      <c r="J48" s="1" t="str">
        <f ca="1">IFERROR(_xlfn.XLOOKUP(H48,player_ratings.csv!$B$2:$B$1002,player_ratings.csv!$C$2:$C$1002),"")</f>
        <v>SG</v>
      </c>
    </row>
    <row r="49" spans="1:11" ht="15.75" customHeight="1" x14ac:dyDescent="0.2">
      <c r="A49" s="1" t="str" cm="1">
        <f t="array" aca="1" ref="A49" ca="1">IFERROR(INDEX(player_ratings.csv!$B$2:$B$1002,SMALL(IF(player_ratings.csv!$E$2:$E$1002=_xlfn.XLOOKUP(Results!$D$5,teams,team_id),ROW(player_ratings.csv!$E$2:$E$1002)-ROW(player_ratings.csv!$E$2)+1),ROWS(player_ratings.csv!$E$2:E13))),"")</f>
        <v>Cedi Osman</v>
      </c>
      <c r="B49" s="2">
        <f ca="1">IFERROR(_xlfn.XLOOKUP(A49,player_ratings.csv!$B$2:$B$1002,player_ratings.csv!$H$2:$H$1002),"")</f>
        <v>18.100000000000001</v>
      </c>
      <c r="D49" s="1" t="str">
        <f ca="1">IFERROR(_xlfn.XLOOKUP(A49,player_ratings.csv!$B$2:$B$1002,player_ratings.csv!$C$2:$C$1002),"")</f>
        <v>SF</v>
      </c>
      <c r="G49" s="1">
        <f ca="1"/>
        <v>12</v>
      </c>
      <c r="H49" s="1" t="str">
        <f ca="1"/>
        <v>Devonte' Graham</v>
      </c>
      <c r="I49" s="2">
        <f ca="1"/>
        <v>8.8000000000000007</v>
      </c>
      <c r="J49" s="1" t="str">
        <f ca="1">IFERROR(_xlfn.XLOOKUP(H49,player_ratings.csv!$B$2:$B$1002,player_ratings.csv!$C$2:$C$1002),"")</f>
        <v>PG</v>
      </c>
    </row>
    <row r="50" spans="1:11" ht="15.75" customHeight="1" x14ac:dyDescent="0.2">
      <c r="A50" s="1" t="str" cm="1">
        <f t="array" aca="1" ref="A50" ca="1">IFERROR(INDEX(player_ratings.csv!$B$2:$B$1002,SMALL(IF(player_ratings.csv!$E$2:$E$1002=_xlfn.XLOOKUP(Results!$D$5,teams,team_id),ROW(player_ratings.csv!$E$2:$E$1002)-ROW(player_ratings.csv!$E$2)+1),ROWS(player_ratings.csv!$E$2:E14))),"")</f>
        <v>Jeremy Sochan</v>
      </c>
      <c r="B50" s="2">
        <f ca="1">IFERROR(_xlfn.XLOOKUP(A50,player_ratings.csv!$B$2:$B$1002,player_ratings.csv!$H$2:$H$1002),"")</f>
        <v>29.5</v>
      </c>
      <c r="D50" s="1" t="str">
        <f ca="1">IFERROR(_xlfn.XLOOKUP(A50,player_ratings.csv!$B$2:$B$1002,player_ratings.csv!$C$2:$C$1002),"")</f>
        <v>PF</v>
      </c>
      <c r="G50" s="1">
        <f ca="1"/>
        <v>13</v>
      </c>
      <c r="H50" s="1" t="str">
        <f ca="1"/>
        <v>Sandro Mamukelashvili</v>
      </c>
      <c r="I50" s="2">
        <f ca="1"/>
        <v>6.6</v>
      </c>
      <c r="J50" s="1" t="str">
        <f ca="1">IFERROR(_xlfn.XLOOKUP(H50,player_ratings.csv!$B$2:$B$1002,player_ratings.csv!$C$2:$C$1002),"")</f>
        <v>C</v>
      </c>
    </row>
    <row r="51" spans="1:11" ht="15.75" customHeight="1" x14ac:dyDescent="0.2">
      <c r="A51" s="1" t="str" cm="1">
        <f t="array" aca="1" ref="A51" ca="1">IFERROR(INDEX(player_ratings.csv!$B$2:$B$1002,SMALL(IF(player_ratings.csv!$E$2:$E$1002=_xlfn.XLOOKUP(Results!$D$5,teams,team_id),ROW(player_ratings.csv!$E$2:$E$1002)-ROW(player_ratings.csv!$E$2)+1),ROWS(player_ratings.csv!$E$2:E15))),"")</f>
        <v>Devin Vassell</v>
      </c>
      <c r="B51" s="2">
        <f ca="1">IFERROR(_xlfn.XLOOKUP(A51,player_ratings.csv!$B$2:$B$1002,player_ratings.csv!$H$2:$H$1002),"")</f>
        <v>31.8</v>
      </c>
      <c r="D51" s="1" t="str">
        <f ca="1">IFERROR(_xlfn.XLOOKUP(A51,player_ratings.csv!$B$2:$B$1002,player_ratings.csv!$C$2:$C$1002),"")</f>
        <v>SG</v>
      </c>
      <c r="G51">
        <f ca="1"/>
        <v>14</v>
      </c>
      <c r="H51" t="str">
        <f ca="1"/>
        <v>Sidy Cissoko</v>
      </c>
      <c r="I51">
        <f ca="1"/>
        <v>6.4</v>
      </c>
      <c r="J51" s="1" t="str">
        <f ca="1">IFERROR(_xlfn.XLOOKUP(H51,player_ratings.csv!$B$2:$B$1002,player_ratings.csv!$C$2:$C$1002),"")</f>
        <v>SF</v>
      </c>
    </row>
    <row r="52" spans="1:11" ht="15.75" customHeight="1" x14ac:dyDescent="0.2">
      <c r="A52" s="1" t="str" cm="1">
        <f t="array" aca="1" ref="A52" ca="1">IFERROR(INDEX(player_ratings.csv!$B$2:$B$1002,SMALL(IF(player_ratings.csv!$E$2:$E$1002=_xlfn.XLOOKUP(Results!$D$5,teams,team_id),ROW(player_ratings.csv!$E$2:$E$1002)-ROW(player_ratings.csv!$E$2)+1),ROWS(player_ratings.csv!$E$2:E16))),"")</f>
        <v>Victor Wembanyama</v>
      </c>
      <c r="B52" s="2">
        <f ca="1">IFERROR(_xlfn.XLOOKUP(A52,player_ratings.csv!$B$2:$B$1002,player_ratings.csv!$H$2:$H$1002),"")</f>
        <v>28.6</v>
      </c>
      <c r="D52" s="1" t="str">
        <f ca="1">IFERROR(_xlfn.XLOOKUP(A52,player_ratings.csv!$B$2:$B$1002,player_ratings.csv!$C$2:$C$1002),"")</f>
        <v>C</v>
      </c>
      <c r="G52">
        <f ca="1"/>
        <v>15</v>
      </c>
      <c r="H52" t="str">
        <f ca="1"/>
        <v>Mamadi Diakite</v>
      </c>
      <c r="I52">
        <f ca="1"/>
        <v>5.3</v>
      </c>
      <c r="J52" s="1" t="str">
        <f ca="1">IFERROR(_xlfn.XLOOKUP(H52,player_ratings.csv!$B$2:$B$1002,player_ratings.csv!$C$2:$C$1002),"")</f>
        <v>PF</v>
      </c>
    </row>
    <row r="53" spans="1:11" ht="15.75" customHeight="1" x14ac:dyDescent="0.2">
      <c r="A53" s="1" t="str" cm="1">
        <f t="array" aca="1" ref="A53" ca="1">IFERROR(INDEX(player_ratings.csv!$B$2:$B$1002,SMALL(IF(player_ratings.csv!$E$2:$E$1002=_xlfn.XLOOKUP(Results!$D$5,teams,team_id),ROW(player_ratings.csv!$E$2:$E$1002)-ROW(player_ratings.csv!$E$2)+1),ROWS(player_ratings.csv!$E$2:E17))),"")</f>
        <v>Blake Wesley</v>
      </c>
      <c r="B53" s="2">
        <f ca="1">IFERROR(_xlfn.XLOOKUP(A53,player_ratings.csv!$B$2:$B$1002,player_ratings.csv!$H$2:$H$1002),"")</f>
        <v>11.7</v>
      </c>
      <c r="D53" s="1" t="str">
        <f ca="1">IFERROR(_xlfn.XLOOKUP(A53,player_ratings.csv!$B$2:$B$1002,player_ratings.csv!$C$2:$C$1002),"")</f>
        <v>SG</v>
      </c>
      <c r="G53">
        <f ca="1"/>
        <v>16</v>
      </c>
      <c r="H53" t="str">
        <f ca="1"/>
        <v>Charles Bassey</v>
      </c>
      <c r="I53">
        <f ca="1"/>
        <v>0</v>
      </c>
      <c r="J53" s="1" t="str">
        <f ca="1">IFERROR(_xlfn.XLOOKUP(H53,player_ratings.csv!$B$2:$B$1002,player_ratings.csv!$C$2:$C$1002),"")</f>
        <v>C</v>
      </c>
    </row>
    <row r="54" spans="1:11" ht="15.75" customHeight="1" x14ac:dyDescent="0.4">
      <c r="A54" s="1" t="str" cm="1">
        <f t="array" aca="1" ref="A54" ca="1">IFERROR(INDEX(player_ratings.csv!$B$2:$B$1002,SMALL(IF(player_ratings.csv!$E$2:$E$1002=_xlfn.XLOOKUP(Results!$D$5,teams,team_id),ROW(player_ratings.csv!$E$2:$E$1002)-ROW(player_ratings.csv!$E$2)+1),ROWS(player_ratings.csv!$E$2:E18))),"")</f>
        <v/>
      </c>
      <c r="B54" s="2" t="str">
        <f ca="1">IFERROR(_xlfn.XLOOKUP(A54,player_ratings.csv!$B$2:$B$1002,player_ratings.csv!$H$2:$H$1002),"")</f>
        <v/>
      </c>
      <c r="D54" s="1" t="str">
        <f ca="1">IFERROR(_xlfn.XLOOKUP(A54,player_ratings.csv!$B$2:$B$1002,player_ratings.csv!$C$2:$C$1002),"")</f>
        <v/>
      </c>
      <c r="J54" s="1">
        <f>IFERROR(_xlfn.XLOOKUP(H54,player_ratings.csv!$B$2:$B$1002,player_ratings.csv!$C$2:$C$1002),"")</f>
        <v>0</v>
      </c>
      <c r="K54" s="5"/>
    </row>
    <row r="55" spans="1:11" ht="15.75" customHeight="1" x14ac:dyDescent="0.2">
      <c r="A55" s="1" t="str" cm="1">
        <f t="array" aca="1" ref="A55" ca="1">IFERROR(INDEX(player_ratings.csv!$B$2:$B$1002,SMALL(IF(player_ratings.csv!$E$2:$E$1002=_xlfn.XLOOKUP(Results!$D$5,teams,team_id),ROW(player_ratings.csv!$E$2:$E$1002)-ROW(player_ratings.csv!$E$2)+1),ROWS(player_ratings.csv!$E$2:E19))),"")</f>
        <v/>
      </c>
      <c r="B55" s="2" t="str">
        <f ca="1">IFERROR(_xlfn.XLOOKUP(A55,player_ratings.csv!$B$2:$B$1002,player_ratings.csv!$H$2:$H$1002),"")</f>
        <v/>
      </c>
      <c r="D55" s="1" t="str">
        <f ca="1">IFERROR(_xlfn.XLOOKUP(A55,player_ratings.csv!$B$2:$B$1002,player_ratings.csv!$C$2:$C$1002),"")</f>
        <v/>
      </c>
      <c r="J55" s="1">
        <f>IFERROR(_xlfn.XLOOKUP(H55,player_ratings.csv!$B$2:$B$1002,player_ratings.csv!$C$2:$C$1002),"")</f>
        <v>0</v>
      </c>
    </row>
    <row r="56" spans="1:11" ht="15.75" customHeight="1" x14ac:dyDescent="0.2">
      <c r="A56" s="1" t="str" cm="1">
        <f t="array" aca="1" ref="A56" ca="1">IFERROR(INDEX(player_ratings.csv!$B$2:$B$1002,SMALL(IF(player_ratings.csv!$E$2:$E$1002=_xlfn.XLOOKUP(Results!$D$5,teams,team_id),ROW(player_ratings.csv!$E$2:$E$1002)-ROW(player_ratings.csv!$E$2)+1),ROWS(player_ratings.csv!$E$2:E20))),"")</f>
        <v/>
      </c>
      <c r="B56" s="2" t="str">
        <f ca="1">IFERROR(_xlfn.XLOOKUP(A56,player_ratings.csv!$B$2:$B$1002,player_ratings.csv!$H$2:$H$1002),"")</f>
        <v/>
      </c>
      <c r="D56" s="1" t="str">
        <f ca="1">IFERROR(_xlfn.XLOOKUP(A56,player_ratings.csv!$B$2:$B$1002,player_ratings.csv!$C$2:$C$1002),"")</f>
        <v/>
      </c>
      <c r="J56" s="1" t="str">
        <f>IFERROR(_xlfn.XLOOKUP(H56,player_ratings.csv!$B$2:$B$1002,player_ratings.csv!$C$2:$C$1002),"")</f>
        <v/>
      </c>
    </row>
    <row r="57" spans="1:11" ht="15.75" customHeight="1" x14ac:dyDescent="0.2">
      <c r="A57" s="1" t="str" cm="1">
        <f t="array" aca="1" ref="A57" ca="1">IFERROR(INDEX(player_ratings.csv!$B$2:$B$1002,SMALL(IF(player_ratings.csv!$E$2:$E$1002=_xlfn.XLOOKUP(Results!$D$5,teams,team_id),ROW(player_ratings.csv!$E$2:$E$1002)-ROW(player_ratings.csv!$E$2)+1),ROWS(player_ratings.csv!$E$2:E21))),"")</f>
        <v/>
      </c>
      <c r="B57" s="2" t="str">
        <f ca="1">IFERROR(_xlfn.XLOOKUP(A57,player_ratings.csv!$B$2:$B$1002,player_ratings.csv!$H$2:$H$1002),"")</f>
        <v/>
      </c>
      <c r="D57" s="1" t="str">
        <f ca="1">IFERROR(_xlfn.XLOOKUP(A57,player_ratings.csv!$B$2:$B$1002,player_ratings.csv!$C$2:$C$1002),"")</f>
        <v/>
      </c>
      <c r="J57" s="1"/>
    </row>
    <row r="58" spans="1:11" ht="15.75" customHeight="1" x14ac:dyDescent="0.2">
      <c r="A58" s="1" t="str" cm="1">
        <f t="array" aca="1" ref="A58" ca="1">IFERROR(INDEX(player_ratings.csv!$B$2:$B$1002,SMALL(IF(player_ratings.csv!$E$2:$E$1002=_xlfn.XLOOKUP(Results!$D$5,teams,team_id),ROW(player_ratings.csv!$E$2:$E$1002)-ROW(player_ratings.csv!$E$2)+1),ROWS(player_ratings.csv!$E$2:E22))),"")</f>
        <v/>
      </c>
      <c r="B58" s="2" t="str">
        <f ca="1">IFERROR(_xlfn.XLOOKUP(A58,player_ratings.csv!$B$2:$B$1002,player_ratings.csv!$H$2:$H$1002),"")</f>
        <v/>
      </c>
      <c r="D58" s="1" t="str">
        <f ca="1">IFERROR(_xlfn.XLOOKUP(A58,player_ratings.csv!$B$2:$B$1002,player_ratings.csv!$C$2:$C$1002),"")</f>
        <v/>
      </c>
      <c r="J58" s="1"/>
    </row>
    <row r="59" spans="1:11" ht="15.75" customHeight="1" x14ac:dyDescent="0.2">
      <c r="A59" s="1" t="str" cm="1">
        <f t="array" aca="1" ref="A59" ca="1">IFERROR(INDEX(player_ratings.csv!$B$2:$B$1002,SMALL(IF(player_ratings.csv!$E$2:$E$1002=_xlfn.XLOOKUP(Results!$D$5,teams,team_id),ROW(player_ratings.csv!$E$2:$E$1002)-ROW(player_ratings.csv!$E$2)+1),ROWS(player_ratings.csv!$E$2:E23))),"")</f>
        <v/>
      </c>
      <c r="B59" s="2" t="str">
        <f ca="1">IFERROR(_xlfn.XLOOKUP(A59,player_ratings.csv!$B$2:$B$1002,player_ratings.csv!$H$2:$H$1002),"")</f>
        <v/>
      </c>
      <c r="D59" s="1" t="str">
        <f ca="1">IFERROR(_xlfn.XLOOKUP(A59,player_ratings.csv!$B$2:$B$1002,player_ratings.csv!$C$2:$C$1002),"")</f>
        <v/>
      </c>
      <c r="J59" s="1"/>
    </row>
    <row r="60" spans="1:11" ht="15.75" customHeight="1" x14ac:dyDescent="0.2">
      <c r="A60" s="1" t="str" cm="1">
        <f t="array" aca="1" ref="A60" ca="1">IFERROR(INDEX(player_ratings.csv!$B$2:$B$1002,SMALL(IF(player_ratings.csv!$E$2:$E$1002=_xlfn.XLOOKUP(Results!$D$5,teams,team_id),ROW(player_ratings.csv!$E$2:$E$1002)-ROW(player_ratings.csv!$E$2)+1),ROWS(player_ratings.csv!$E$2:E24))),"")</f>
        <v/>
      </c>
      <c r="B60" s="2" t="str">
        <f ca="1">IFERROR(_xlfn.XLOOKUP(A60,player_ratings.csv!$B$2:$B$1002,player_ratings.csv!$H$2:$H$1002),"")</f>
        <v/>
      </c>
      <c r="D60" s="1" t="str">
        <f ca="1">IFERROR(_xlfn.XLOOKUP(A60,player_ratings.csv!$B$2:$B$1002,player_ratings.csv!$C$2:$C$1002),"")</f>
        <v/>
      </c>
      <c r="J60" s="1"/>
    </row>
    <row r="61" spans="1:11" ht="15.75" customHeight="1" x14ac:dyDescent="0.2">
      <c r="A61" s="1" t="str" cm="1">
        <f t="array" aca="1" ref="A61" ca="1">IFERROR(INDEX(player_ratings.csv!$B$2:$B$1002,SMALL(IF(player_ratings.csv!$E$2:$E$1002=_xlfn.XLOOKUP(Results!$D$5,teams,team_id),ROW(player_ratings.csv!$E$2:$E$1002)-ROW(player_ratings.csv!$E$2)+1),ROWS(player_ratings.csv!$E$2:E25))),"")</f>
        <v/>
      </c>
      <c r="B61" s="2" t="str">
        <f ca="1">IFERROR(_xlfn.XLOOKUP(A61,player_ratings.csv!$B$2:$B$1002,player_ratings.csv!$H$2:$H$1002),"")</f>
        <v/>
      </c>
      <c r="D61" s="1" t="str">
        <f ca="1">IFERROR(_xlfn.XLOOKUP(A61,player_ratings.csv!$B$2:$B$1002,player_ratings.csv!$C$2:$C$1002),"")</f>
        <v/>
      </c>
      <c r="J61" s="1"/>
    </row>
    <row r="62" spans="1:11" ht="15.75" customHeight="1" x14ac:dyDescent="0.2">
      <c r="A62" s="1" t="str" cm="1">
        <f t="array" aca="1" ref="A62" ca="1">IFERROR(INDEX(player_ratings.csv!$B$2:$B$1002,SMALL(IF(player_ratings.csv!$E$2:$E$1002=_xlfn.XLOOKUP(Results!$D$5,teams,team_id),ROW(player_ratings.csv!$E$2:$E$1002)-ROW(player_ratings.csv!$E$2)+1),ROWS(player_ratings.csv!$E$2:E26))),"")</f>
        <v/>
      </c>
      <c r="B62" s="2" t="str">
        <f ca="1">IFERROR(_xlfn.XLOOKUP(A62,player_ratings.csv!$B$2:$B$1002,player_ratings.csv!$H$2:$H$1002),"")</f>
        <v/>
      </c>
      <c r="D62" s="1" t="str">
        <f ca="1">IFERROR(_xlfn.XLOOKUP(A62,player_ratings.csv!$B$2:$B$1002,player_ratings.csv!$C$2:$C$1002),"")</f>
        <v/>
      </c>
      <c r="J62" s="1"/>
    </row>
    <row r="63" spans="1:11" ht="15.75" customHeight="1" x14ac:dyDescent="0.2">
      <c r="A63" s="1" t="str" cm="1">
        <f t="array" aca="1" ref="A63" ca="1">IFERROR(INDEX(player_ratings.csv!$B$2:$B$1002,SMALL(IF(player_ratings.csv!$E$2:$E$1002=_xlfn.XLOOKUP(Results!$D$5,teams,team_id),ROW(player_ratings.csv!$E$2:$E$1002)-ROW(player_ratings.csv!$E$2)+1),ROWS(player_ratings.csv!$E$2:E27))),"")</f>
        <v/>
      </c>
      <c r="B63" s="2" t="str">
        <f ca="1">IFERROR(_xlfn.XLOOKUP(A63,player_ratings.csv!$B$2:$B$1002,player_ratings.csv!$H$2:$H$1002),"")</f>
        <v/>
      </c>
      <c r="D63" s="1" t="str">
        <f ca="1">IFERROR(_xlfn.XLOOKUP(A63,player_ratings.csv!$B$2:$B$1002,player_ratings.csv!$C$2:$C$1002),"")</f>
        <v/>
      </c>
      <c r="J63" s="1"/>
    </row>
    <row r="64" spans="1:11" ht="15.75" customHeight="1" x14ac:dyDescent="0.2">
      <c r="A64" s="1" t="str" cm="1">
        <f t="array" aca="1" ref="A64" ca="1">IFERROR(INDEX(player_ratings.csv!$B$2:$B$1002,SMALL(IF(player_ratings.csv!$E$2:$E$1002=_xlfn.XLOOKUP(Results!$D$5,teams,team_id),ROW(player_ratings.csv!$E$2:$E$1002)-ROW(player_ratings.csv!$E$2)+1),ROWS(player_ratings.csv!$E$2:E28))),"")</f>
        <v/>
      </c>
      <c r="B64" s="2" t="str">
        <f ca="1">IFERROR(_xlfn.XLOOKUP(A64,player_ratings.csv!$B$2:$B$1002,player_ratings.csv!$H$2:$H$1002),"")</f>
        <v/>
      </c>
      <c r="D64" s="1" t="str">
        <f ca="1">IFERROR(_xlfn.XLOOKUP(A64,player_ratings.csv!$B$2:$B$1002,player_ratings.csv!$C$2:$C$1002),"")</f>
        <v/>
      </c>
      <c r="J64" s="1"/>
    </row>
    <row r="65" spans="1:4" ht="15.75" customHeight="1" x14ac:dyDescent="0.2">
      <c r="A65" s="1" t="str" cm="1">
        <f t="array" aca="1" ref="A65" ca="1">IFERROR(INDEX(player_ratings.csv!$B$2:$B$1002,SMALL(IF(player_ratings.csv!$E$2:$E$1002=_xlfn.XLOOKUP(Results!$D$5,teams,team_id),ROW(player_ratings.csv!$E$2:$E$1002)-ROW(player_ratings.csv!$E$2)+1),ROWS(player_ratings.csv!$E$2:E29))),"")</f>
        <v/>
      </c>
      <c r="B65" s="2" t="str">
        <f ca="1">IFERROR(_xlfn.XLOOKUP(A65,player_ratings.csv!$B$2:$B$1002,player_ratings.csv!$H$2:$H$1002),"")</f>
        <v/>
      </c>
      <c r="D65" s="1" t="str">
        <f ca="1">IFERROR(_xlfn.XLOOKUP(A65,player_ratings.csv!$B$2:$B$1002,player_ratings.csv!$C$2:$C$1002),"")</f>
        <v/>
      </c>
    </row>
    <row r="66" spans="1:4" ht="15.75" customHeight="1" x14ac:dyDescent="0.2">
      <c r="A66" s="1" t="str" cm="1">
        <f t="array" aca="1" ref="A66" ca="1">IFERROR(INDEX(player_ratings.csv!$B$2:$B$1002,SMALL(IF(player_ratings.csv!$E$2:$E$1002=_xlfn.XLOOKUP(Results!$D$5,teams,team_id),ROW(player_ratings.csv!$E$2:$E$1002)-ROW(player_ratings.csv!$E$2)+1),ROWS(player_ratings.csv!$E$2:E30))),"")</f>
        <v/>
      </c>
      <c r="B66" s="2" t="str">
        <f ca="1">IFERROR(_xlfn.XLOOKUP(A66,player_ratings.csv!$B$2:$B$1002,player_ratings.csv!$H$2:$H$1002),"")</f>
        <v/>
      </c>
      <c r="D66" s="1" t="str">
        <f ca="1">IFERROR(_xlfn.XLOOKUP(A66,player_ratings.csv!$B$2:$B$1002,player_ratings.csv!$C$2:$C$1002),"")</f>
        <v/>
      </c>
    </row>
    <row r="67" spans="1:4" ht="15.75" customHeight="1" x14ac:dyDescent="0.2">
      <c r="A67" s="1" t="str" cm="1">
        <f t="array" aca="1" ref="A67" ca="1">IFERROR(INDEX(player_ratings.csv!$B$2:$B$1002,SMALL(IF(player_ratings.csv!$E$2:$E$1002=_xlfn.XLOOKUP(Results!$D$5,teams,team_id),ROW(player_ratings.csv!$E$2:$E$1002)-ROW(player_ratings.csv!$E$2)+1),ROWS(player_ratings.csv!$E$2:E31))),"")</f>
        <v/>
      </c>
      <c r="B67" s="2" t="str">
        <f ca="1">IFERROR(_xlfn.XLOOKUP(A67,player_ratings.csv!$B$2:$B$1002,player_ratings.csv!$H$2:$H$1002),"")</f>
        <v/>
      </c>
      <c r="D67" s="1" t="str">
        <f ca="1">IFERROR(_xlfn.XLOOKUP(A67,player_ratings.csv!$B$2:$B$1002,player_ratings.csv!$C$2:$C$1002),"")</f>
        <v/>
      </c>
    </row>
    <row r="68" spans="1:4" ht="15.75" customHeight="1" x14ac:dyDescent="0.2">
      <c r="A68" s="1" t="str" cm="1">
        <f t="array" aca="1" ref="A68" ca="1">IFERROR(INDEX(player_ratings.csv!$B$2:$B$1002,SMALL(IF(player_ratings.csv!$E$2:$E$1002=_xlfn.XLOOKUP(Results!$D$5,teams,team_id),ROW(player_ratings.csv!$E$2:$E$1002)-ROW(player_ratings.csv!$E$2)+1),ROWS(player_ratings.csv!$E$2:E32))),"")</f>
        <v/>
      </c>
      <c r="B68" s="2" t="str">
        <f ca="1">IFERROR(_xlfn.XLOOKUP(A68,player_ratings.csv!$B$2:$B$1002,player_ratings.csv!$H$2:$H$1002),"")</f>
        <v/>
      </c>
      <c r="D68" s="1" t="str">
        <f ca="1">IFERROR(_xlfn.XLOOKUP(A68,player_ratings.csv!$B$2:$B$1002,player_ratings.csv!$C$2:$C$1002),"")</f>
        <v/>
      </c>
    </row>
    <row r="69" spans="1:4" ht="15.75" customHeight="1" x14ac:dyDescent="0.2">
      <c r="A69" s="1" t="str" cm="1">
        <f t="array" aca="1" ref="A69" ca="1">IFERROR(INDEX(player_ratings.csv!$B$2:$B$1002,SMALL(IF(player_ratings.csv!$E$2:$E$1002=_xlfn.XLOOKUP(Results!$D$5,teams,team_id),ROW(player_ratings.csv!$E$2:$E$1002)-ROW(player_ratings.csv!$E$2)+1),ROWS(player_ratings.csv!$E$2:E33))),"")</f>
        <v/>
      </c>
      <c r="B69" s="2" t="str">
        <f ca="1">IFERROR(_xlfn.XLOOKUP(A69,player_ratings.csv!$B$2:$B$1002,player_ratings.csv!$H$2:$H$1002),"")</f>
        <v/>
      </c>
      <c r="D69" s="1" t="str">
        <f ca="1">IFERROR(_xlfn.XLOOKUP(A69,player_ratings.csv!$B$2:$B$1002,player_ratings.csv!$C$2:$C$1002),"")</f>
        <v/>
      </c>
    </row>
    <row r="70" spans="1:4" ht="15.75" customHeight="1" x14ac:dyDescent="0.2">
      <c r="A70" s="1" t="str" cm="1">
        <f t="array" aca="1" ref="A70" ca="1">IFERROR(INDEX(player_ratings.csv!$B$2:$B$1002,SMALL(IF(player_ratings.csv!$E$2:$E$1002=_xlfn.XLOOKUP(Results!$D$5,teams,team_id),ROW(player_ratings.csv!$E$2:$E$1002)-ROW(player_ratings.csv!$E$2)+1),ROWS(player_ratings.csv!$E$2:E34))),"")</f>
        <v/>
      </c>
      <c r="B70" s="2" t="str">
        <f ca="1">IFERROR(_xlfn.XLOOKUP(A70,player_ratings.csv!$B$2:$B$1002,player_ratings.csv!$H$2:$H$1002),"")</f>
        <v/>
      </c>
      <c r="D70" s="1" t="str">
        <f ca="1">IFERROR(_xlfn.XLOOKUP(A70,player_ratings.csv!$B$2:$B$1002,player_ratings.csv!$C$2:$C$1002),"")</f>
        <v/>
      </c>
    </row>
    <row r="71" spans="1:4" ht="15.75" customHeight="1" x14ac:dyDescent="0.2">
      <c r="A71" s="1" t="str" cm="1">
        <f t="array" aca="1" ref="A71" ca="1">IFERROR(INDEX(player_ratings.csv!$B$2:$B$1002,SMALL(IF(player_ratings.csv!$E$2:$E$1002=_xlfn.XLOOKUP(Results!$D$5,teams,team_id),ROW(player_ratings.csv!$E$2:$E$1002)-ROW(player_ratings.csv!$E$2)+1),ROWS(player_ratings.csv!$E$2:E35))),"")</f>
        <v/>
      </c>
      <c r="B71" s="2" t="str">
        <f ca="1">IFERROR(_xlfn.XLOOKUP(A71,player_ratings.csv!$B$2:$B$1002,player_ratings.csv!$H$2:$H$1002),"")</f>
        <v/>
      </c>
      <c r="D71" s="1" t="str">
        <f ca="1">IFERROR(_xlfn.XLOOKUP(A71,player_ratings.csv!$B$2:$B$1002,player_ratings.csv!$C$2:$C$1002),"")</f>
        <v/>
      </c>
    </row>
    <row r="72" spans="1:4" ht="15.75" customHeight="1" x14ac:dyDescent="0.2">
      <c r="A72" s="1" t="str" cm="1">
        <f t="array" aca="1" ref="A72" ca="1">IFERROR(INDEX(player_ratings.csv!$B$2:$B$1002,SMALL(IF(player_ratings.csv!$E$2:$E$1002=_xlfn.XLOOKUP(Results!$D$5,teams,team_id),ROW(player_ratings.csv!$E$2:$E$1002)-ROW(player_ratings.csv!$E$2)+1),ROWS(player_ratings.csv!$E$2:E36))),"")</f>
        <v/>
      </c>
    </row>
    <row r="73" spans="1:4" ht="15.75" customHeight="1" x14ac:dyDescent="0.2">
      <c r="A73" s="1" t="str" cm="1">
        <f t="array" aca="1" ref="A73" ca="1">IFERROR(INDEX(player_ratings.csv!$B$2:$B$1002,SMALL(IF(player_ratings.csv!$E$2:$E$1002=_xlfn.XLOOKUP(Results!$D$5,teams,team_id),ROW(player_ratings.csv!$E$2:$E$1002)-ROW(player_ratings.csv!$E$2)+1),ROWS(player_ratings.csv!$E$2:E37))),"")</f>
        <v/>
      </c>
    </row>
    <row r="74" spans="1:4" ht="15.75" customHeight="1" x14ac:dyDescent="0.2">
      <c r="A74" s="1" t="str" cm="1">
        <f t="array" aca="1" ref="A74" ca="1">IFERROR(INDEX(player_ratings.csv!$B$2:$B$1002,SMALL(IF(player_ratings.csv!$E$2:$E$1002=_xlfn.XLOOKUP(Results!$D$5,teams,team_id),ROW(player_ratings.csv!$E$2:$E$1002)-ROW(player_ratings.csv!$E$2)+1),ROWS(player_ratings.csv!$E$2:E38))),"")</f>
        <v/>
      </c>
    </row>
    <row r="75" spans="1:4" ht="15.75" customHeight="1" x14ac:dyDescent="0.2">
      <c r="A75" s="1" t="str" cm="1">
        <f t="array" aca="1" ref="A75" ca="1">IFERROR(INDEX(player_ratings.csv!$B$2:$B$1002,SMALL(IF(player_ratings.csv!$E$2:$E$1002=_xlfn.XLOOKUP(Results!$D$5,teams,team_id),ROW(player_ratings.csv!$E$2:$E$1002)-ROW(player_ratings.csv!$E$2)+1),ROWS(player_ratings.csv!$E$2:E39))),"")</f>
        <v/>
      </c>
    </row>
    <row r="76" spans="1:4" ht="15.75" customHeight="1" x14ac:dyDescent="0.2">
      <c r="A76" s="1" t="str" cm="1">
        <f t="array" aca="1" ref="A76" ca="1">IFERROR(INDEX(player_ratings.csv!$B$2:$B$1002,SMALL(IF(player_ratings.csv!$E$2:$E$1002=_xlfn.XLOOKUP(Results!$D$5,teams,team_id),ROW(player_ratings.csv!$E$2:$E$1002)-ROW(player_ratings.csv!$E$2)+1),ROWS(player_ratings.csv!$E$2:E40))),"")</f>
        <v/>
      </c>
    </row>
    <row r="77" spans="1:4" ht="15.75" customHeight="1" x14ac:dyDescent="0.2">
      <c r="A77" s="1" t="str" cm="1">
        <f t="array" aca="1" ref="A77" ca="1">IFERROR(INDEX(player_ratings.csv!$B$2:$B$1002,SMALL(IF(player_ratings.csv!$E$2:$E$1002=_xlfn.XLOOKUP(Results!$D$5,teams,team_id),ROW(player_ratings.csv!$E$2:$E$1002)-ROW(player_ratings.csv!$E$2)+1),ROWS(player_ratings.csv!$E$2:E41))),"")</f>
        <v/>
      </c>
    </row>
    <row r="78" spans="1:4" ht="15.75" customHeight="1" x14ac:dyDescent="0.2">
      <c r="A78" s="1" t="str" cm="1">
        <f t="array" aca="1" ref="A78" ca="1">IFERROR(INDEX(player_ratings.csv!$B$2:$B$1002,SMALL(IF(player_ratings.csv!$E$2:$E$1002=_xlfn.XLOOKUP(Results!$D$5,teams,team_id),ROW(player_ratings.csv!$E$2:$E$1002)-ROW(player_ratings.csv!$E$2)+1),ROWS(player_ratings.csv!$E$2:E42))),"")</f>
        <v/>
      </c>
    </row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35:J36"/>
    <mergeCell ref="A2:J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tabSelected="1" zoomScale="85" zoomScaleNormal="85" workbookViewId="0">
      <selection activeCell="B9" sqref="B9:N10"/>
    </sheetView>
  </sheetViews>
  <sheetFormatPr defaultColWidth="12.5703125" defaultRowHeight="15" customHeight="1" x14ac:dyDescent="0.2"/>
  <cols>
    <col min="1" max="1" width="12.5703125" customWidth="1"/>
    <col min="2" max="2" width="24.28515625" bestFit="1" customWidth="1"/>
    <col min="3" max="6" width="12.5703125" customWidth="1"/>
    <col min="16" max="16" width="17.28515625" bestFit="1" customWidth="1"/>
    <col min="17" max="17" width="15.5703125" bestFit="1" customWidth="1"/>
  </cols>
  <sheetData>
    <row r="1" spans="1:28" ht="15.75" customHeight="1" x14ac:dyDescent="0.2"/>
    <row r="2" spans="1:28" ht="15.75" customHeight="1" x14ac:dyDescent="0.2">
      <c r="B2" s="29" t="s">
        <v>623</v>
      </c>
      <c r="C2" s="30"/>
      <c r="D2" s="33" t="s">
        <v>37</v>
      </c>
      <c r="E2" s="34"/>
      <c r="F2" s="34"/>
      <c r="G2" s="34"/>
      <c r="H2" s="34"/>
      <c r="I2" s="34"/>
      <c r="J2" s="34"/>
      <c r="K2" s="35">
        <f>(COUNTIF(Simulation!D4:D1003,"Win")/1000)+(0.5*COUNTIF(Simulation!D4:D1003,"Tie")/1000)</f>
        <v>0.68900000000000006</v>
      </c>
      <c r="L2" s="35"/>
      <c r="M2" s="27">
        <f>ROUND(AVERAGE(Simulation!$B$3:$B$1002),0)</f>
        <v>111</v>
      </c>
      <c r="N2" s="27"/>
    </row>
    <row r="3" spans="1:28" ht="15.75" customHeight="1" x14ac:dyDescent="0.2">
      <c r="B3" s="31"/>
      <c r="C3" s="32"/>
      <c r="D3" s="33"/>
      <c r="E3" s="34"/>
      <c r="F3" s="34"/>
      <c r="G3" s="34"/>
      <c r="H3" s="34"/>
      <c r="I3" s="34"/>
      <c r="J3" s="34"/>
      <c r="K3" s="35"/>
      <c r="L3" s="35"/>
      <c r="M3" s="27"/>
      <c r="N3" s="27"/>
    </row>
    <row r="4" spans="1:28" ht="15.75" customHeight="1" x14ac:dyDescent="0.2">
      <c r="M4" s="13"/>
      <c r="N4" s="13"/>
      <c r="O4" s="13"/>
      <c r="P4" s="13"/>
    </row>
    <row r="5" spans="1:28" ht="15.75" customHeight="1" x14ac:dyDescent="0.2">
      <c r="B5" s="29" t="s">
        <v>624</v>
      </c>
      <c r="C5" s="30"/>
      <c r="D5" s="36" t="s">
        <v>47</v>
      </c>
      <c r="E5" s="37"/>
      <c r="F5" s="37"/>
      <c r="G5" s="37"/>
      <c r="H5" s="37"/>
      <c r="I5" s="37"/>
      <c r="J5" s="37"/>
      <c r="K5" s="35">
        <f>(COUNTIF(Simulation!D4:D1003,"Loss")/1000)+(0.5*COUNTIF(Simulation!D4:D1003,"Tie")/1000)</f>
        <v>0.31</v>
      </c>
      <c r="L5" s="35"/>
      <c r="M5" s="27">
        <f>ROUND(AVERAGE(Simulation!$C$3:$C$1002),0)</f>
        <v>101</v>
      </c>
      <c r="N5" s="27"/>
    </row>
    <row r="6" spans="1:28" ht="15.75" customHeight="1" x14ac:dyDescent="0.2">
      <c r="B6" s="31"/>
      <c r="C6" s="32"/>
      <c r="D6" s="36"/>
      <c r="E6" s="37"/>
      <c r="F6" s="37"/>
      <c r="G6" s="37"/>
      <c r="H6" s="37"/>
      <c r="I6" s="37"/>
      <c r="J6" s="37"/>
      <c r="K6" s="35"/>
      <c r="L6" s="35"/>
      <c r="M6" s="27"/>
      <c r="N6" s="27"/>
    </row>
    <row r="7" spans="1:28" ht="15.75" customHeight="1" x14ac:dyDescent="0.2"/>
    <row r="8" spans="1:28" ht="15.75" customHeight="1" x14ac:dyDescent="0.2"/>
    <row r="9" spans="1:28" ht="15.75" customHeight="1" x14ac:dyDescent="0.2">
      <c r="B9" s="28" t="str">
        <f>D2</f>
        <v>Sacramento Kings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P9" s="28" t="str">
        <f>D5</f>
        <v>San Antonio Spurs</v>
      </c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 ht="15.75" customHeight="1" x14ac:dyDescent="0.2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spans="1:28" ht="15.75" customHeight="1" x14ac:dyDescent="0.2">
      <c r="B11" s="1" t="s">
        <v>57</v>
      </c>
      <c r="C11" s="1" t="s">
        <v>63</v>
      </c>
      <c r="D11" s="1" t="s">
        <v>625</v>
      </c>
      <c r="E11" s="1" t="s">
        <v>626</v>
      </c>
      <c r="F11" s="1" t="s">
        <v>627</v>
      </c>
      <c r="G11" s="1" t="s">
        <v>628</v>
      </c>
      <c r="H11" s="1" t="s">
        <v>72</v>
      </c>
      <c r="I11" s="1" t="s">
        <v>629</v>
      </c>
      <c r="J11" s="1" t="s">
        <v>69</v>
      </c>
      <c r="K11" s="1" t="s">
        <v>630</v>
      </c>
      <c r="L11" s="1" t="s">
        <v>76</v>
      </c>
      <c r="M11" s="1" t="s">
        <v>622</v>
      </c>
      <c r="N11" s="1" t="s">
        <v>631</v>
      </c>
      <c r="P11" s="1" t="s">
        <v>57</v>
      </c>
      <c r="Q11" s="1" t="s">
        <v>63</v>
      </c>
      <c r="R11" s="1" t="s">
        <v>625</v>
      </c>
      <c r="S11" s="1" t="s">
        <v>626</v>
      </c>
      <c r="T11" s="1" t="s">
        <v>627</v>
      </c>
      <c r="U11" s="1" t="s">
        <v>628</v>
      </c>
      <c r="V11" s="1" t="s">
        <v>72</v>
      </c>
      <c r="W11" s="1" t="s">
        <v>629</v>
      </c>
      <c r="X11" s="1" t="s">
        <v>69</v>
      </c>
      <c r="Y11" s="1" t="s">
        <v>630</v>
      </c>
      <c r="Z11" s="1" t="s">
        <v>76</v>
      </c>
      <c r="AA11" s="1" t="s">
        <v>622</v>
      </c>
      <c r="AB11" s="1" t="s">
        <v>631</v>
      </c>
    </row>
    <row r="12" spans="1:28" ht="15.75" customHeight="1" x14ac:dyDescent="0.2">
      <c r="A12" s="6" t="s">
        <v>103</v>
      </c>
      <c r="B12" s="1" t="str">
        <f ca="1">_xlfn.XLOOKUP(A12,'Player Working'!$J$5:$J$30,'Player Working'!H$5:H$30)</f>
        <v>De'Aaron Fox</v>
      </c>
      <c r="C12" s="1">
        <f ca="1">_xlfn.XLOOKUP(B12,player_ratings.csv!$B$2:$B$1002,player_ratings.csv!$H$2:$H$1002)</f>
        <v>35.299999999999997</v>
      </c>
      <c r="D12" s="2">
        <f ca="1">IF(M12&lt;=5,C12,C12/SUM('Player Working'!$I$10:$I$20)*(240-SUM('Player Working'!$I$5:'Player Working'!$I$9)))</f>
        <v>35.299999999999997</v>
      </c>
      <c r="E12" s="1">
        <f ca="1">IF(D12&gt;0,_xlfn.XLOOKUP(B12,player_ratings.csv!$B$2:$B$1002,player_ratings.csv!$J$2:$J$1002)+_xlfn.XLOOKUP( B12,player_ratings.csv!$B$2:$B$1002,player_ratings.csv!$T$2:$T$1002,0 ))</f>
        <v>26.8</v>
      </c>
      <c r="F12" s="2">
        <f ca="1">((0.0182*(D12)^2-0.1186*(D12)+2.3528)/(0.0182*(C12)^2-0.1186*(C12)+2.3528))*E12*_xlfn.XLOOKUP($D$5,teams,'Team IDS'!$D$2:$D$31)</f>
        <v>27.294136448080732</v>
      </c>
      <c r="G12" s="7">
        <f ca="1">_xlfn.XLOOKUP($B12,player_ratings.csv!$B$2:$B$1002,player_ratings.csv!$P$2:$P$1002)/(_xlfn.XLOOKUP($B12,player_ratings.csv!$B$2:$B$1002,player_ratings.csv!$P$2:$P$1002)+_xlfn.XLOOKUP($B12,player_ratings.csv!$B$2:$B$1002,player_ratings.csv!$M$2:$M$1002)+_xlfn.XLOOKUP($B12,player_ratings.csv!$B$2:$B$1002,player_ratings.csv!$T$2:$T$1002))</f>
        <v>0.47014925373134325</v>
      </c>
      <c r="H12" s="7">
        <f ca="1">_xlfn.XLOOKUP(B12,player_ratings.csv!$B$2:$B$1002,player_ratings.csv!$Q$2:$Q$1002)</f>
        <v>0.51900000000000002</v>
      </c>
      <c r="I12" s="7">
        <f ca="1">_xlfn.XLOOKUP($B12,player_ratings.csv!$B$2:$B$1002,player_ratings.csv!$M$2:$M$1002)/(_xlfn.XLOOKUP($B12,player_ratings.csv!$B$2:$B$1002,player_ratings.csv!$P$2:$P$1002)+_xlfn.XLOOKUP($B12,player_ratings.csv!$B$2:$B$1002,player_ratings.csv!$M$2:$M$1002)+_xlfn.XLOOKUP($B12,player_ratings.csv!$B$2:$B$1002,player_ratings.csv!$T$2:$T$1002))</f>
        <v>0.28731343283582089</v>
      </c>
      <c r="J12" s="7">
        <f ca="1">_xlfn.XLOOKUP(B12,player_ratings.csv!$B$2:$B$1002,player_ratings.csv!$N$2:$N$1002)</f>
        <v>0.376</v>
      </c>
      <c r="K12" s="7">
        <f ca="1">_xlfn.XLOOKUP($B12,player_ratings.csv!$B$2:$B$1002,player_ratings.csv!$T$2:$T$1002)/(_xlfn.XLOOKUP($B12,player_ratings.csv!$B$2:$B$1002,player_ratings.csv!$P$2:$P$1002)+_xlfn.XLOOKUP($B12,player_ratings.csv!$B$2:$B$1002,player_ratings.csv!$M$2:$M$1002)+_xlfn.XLOOKUP($B12,player_ratings.csv!$B$2:$B$1002,player_ratings.csv!$T$2:$T$1002))</f>
        <v>0.24253731343283583</v>
      </c>
      <c r="L12" s="7">
        <f ca="1">_xlfn.XLOOKUP(B12,player_ratings.csv!$B$2:$B$1002,player_ratings.csv!$U$2:$U$1002)</f>
        <v>0.70699999999999996</v>
      </c>
      <c r="M12" s="1">
        <f ca="1">_xlfn.RANK.EQ(_xlfn.XLOOKUP($B12,'Player Working'!$H$5:$H$30,'Player Working'!$I$5:$I$30),'Player Working'!$I$5:$I$30)</f>
        <v>2</v>
      </c>
      <c r="N12" s="11">
        <f ca="1">IF(D12&gt;0,IFERROR(2*_xlfn.BINOM.INV(_xlfn.BINOM.INV(F12,G12,RAND()),H12,RAND())+3*_xlfn.BINOM.INV(_xlfn.BINOM.INV(F12,I12,RAND()),J12,RAND())+_xlfn.BINOM.INV(_xlfn.BINOM.INV(F12,K12,RAND()),L12,RAND()),ROUND((F12/E12)*_xlfn.XLOOKUP(B12,player_ratings.csv!$B$2:$B$1002,player_ratings.csv!$AD$2:$AD$1002),0)),0)</f>
        <v>22</v>
      </c>
      <c r="O12" s="15" t="s">
        <v>103</v>
      </c>
      <c r="P12" s="1" t="str">
        <f ca="1">_xlfn.XLOOKUP(O12,'Player Working'!$J$38:$J$64,'Player Working'!$H$38:$H$64)</f>
        <v>Tre Jones</v>
      </c>
      <c r="Q12" s="1">
        <f ca="1">_xlfn.XLOOKUP(P12,player_ratings.csv!$B$2:$B$1002,player_ratings.csv!$H$2:$H$1002)</f>
        <v>26.1</v>
      </c>
      <c r="R12" s="2">
        <f ca="1">IF(AA12&lt;=5,Q12,Q12/SUM('Player Working'!$I$10:$I$20)*(240-SUM('Player Working'!$I$5:$I$9)))</f>
        <v>26.1</v>
      </c>
      <c r="S12" s="1">
        <f ca="1">IF(R12&gt;0,_xlfn.XLOOKUP(P12,player_ratings.csv!$B$2:$B$1002,player_ratings.csv!$J$2:$J$1002)+_xlfn.XLOOKUP( P12,player_ratings.csv!$B$2:$B$1002,player_ratings.csv!$T$2:$T$1002,0 ))</f>
        <v>9.4</v>
      </c>
      <c r="T12" s="2">
        <f ca="1">((0.0182*(R12)^2-0.1186*(R12)+2.3528)/(0.0182*(Q12)^2-0.1186*(Q12)+2.3528))*S12*_xlfn.XLOOKUP($D$2,teams,'Team IDS'!$D$2:$D$31)</f>
        <v>9.4437516230569702</v>
      </c>
      <c r="U12" s="7">
        <f ca="1">_xlfn.XLOOKUP($P12,player_ratings.csv!$B$2:$B$1002,player_ratings.csv!$P$2:$P$1002)/(_xlfn.XLOOKUP($P12,player_ratings.csv!$B$2:$B$1002,player_ratings.csv!$P$2:$P$1002)+_xlfn.XLOOKUP($P12,player_ratings.csv!$B$2:$B$1002,player_ratings.csv!$M$2:$M$1002)+_xlfn.XLOOKUP($P12,player_ratings.csv!$B$2:$B$1002,player_ratings.csv!$T$2:$T$1002))</f>
        <v>0.57446808510638303</v>
      </c>
      <c r="V12" s="7">
        <f ca="1">_xlfn.XLOOKUP(P12,player_ratings.csv!$B$2:$B$1002,player_ratings.csv!$Q$2:$Q$1002)</f>
        <v>0.59099999999999997</v>
      </c>
      <c r="W12" s="7">
        <f ca="1">_xlfn.XLOOKUP($P12,player_ratings.csv!$B$2:$B$1002,player_ratings.csv!$M$2:$M$1002)/(_xlfn.XLOOKUP($P12,player_ratings.csv!$B$2:$B$1002,player_ratings.csv!$P$2:$P$1002)+_xlfn.XLOOKUP($P12,player_ratings.csv!$B$2:$B$1002,player_ratings.csv!$M$2:$M$1002)+_xlfn.XLOOKUP($P12,player_ratings.csv!$B$2:$B$1002,player_ratings.csv!$T$2:$T$1002))</f>
        <v>0.24468085106382975</v>
      </c>
      <c r="X12" s="7">
        <f ca="1">_xlfn.XLOOKUP(P12,player_ratings.csv!$B$2:$B$1002,player_ratings.csv!$N$2:$N$1002)</f>
        <v>0.28399999999999997</v>
      </c>
      <c r="Y12" s="7">
        <f ca="1">_xlfn.XLOOKUP($P12,player_ratings.csv!$B$2:$B$1002,player_ratings.csv!$T$2:$T$1002)/(_xlfn.XLOOKUP($P12,player_ratings.csv!$B$2:$B$1002,player_ratings.csv!$P$2:$P$1002)+_xlfn.XLOOKUP($P12,player_ratings.csv!$B$2:$B$1002,player_ratings.csv!$M$2:$M$1002)+_xlfn.XLOOKUP($P12,player_ratings.csv!$B$2:$B$1002,player_ratings.csv!$T$2:$T$1002))</f>
        <v>0.18085106382978722</v>
      </c>
      <c r="Z12" s="7">
        <f ca="1">_xlfn.XLOOKUP(P12,player_ratings.csv!$B$2:$B$1002,player_ratings.csv!$U$2:$U$1002)</f>
        <v>0.877</v>
      </c>
      <c r="AA12" s="1">
        <f ca="1">_xlfn.RANK.EQ(_xlfn.XLOOKUP($P12,'Player Working'!$H$38:$H$64,'Player Working'!$I$38:$I$64),'Player Working'!$I$38:$I$64)</f>
        <v>5</v>
      </c>
      <c r="AB12" s="11">
        <f ca="1">IF(R12&gt;0,IFERROR(2*_xlfn.BINOM.INV(_xlfn.BINOM.INV(T12,U12,RAND()),V12,RAND())+3*_xlfn.BINOM.INV(_xlfn.BINOM.INV(T12,W12,RAND()),X12,RAND())+_xlfn.BINOM.INV(_xlfn.BINOM.INV(T12,Y12,RAND()),Z12,RAND()),ROUND((T12/S12)*_xlfn.XLOOKUP(P12,player_ratings.csv!$B$2:$B$1002,player_ratings.csv!$AD$2:$AD$1002),0)),0)</f>
        <v>4</v>
      </c>
    </row>
    <row r="13" spans="1:28" ht="15.75" customHeight="1" x14ac:dyDescent="0.2">
      <c r="A13" s="1" t="s">
        <v>92</v>
      </c>
      <c r="B13" s="1" t="str">
        <f ca="1">_xlfn.XLOOKUP(A13,'Player Working'!$J$5:$J$30,'Player Working'!H$5:H$30)</f>
        <v>Malik Monk</v>
      </c>
      <c r="C13" s="1">
        <f ca="1">_xlfn.XLOOKUP(B13,player_ratings.csv!$B$2:$B$1002,player_ratings.csv!$H$2:$H$1002)</f>
        <v>25.6</v>
      </c>
      <c r="D13" s="2">
        <f ca="1">IF(M13&lt;=5,C13,C13/SUM('Player Working'!$I$10:$I$20)*(240-SUM('Player Working'!$I$5:'Player Working'!$I$9)))</f>
        <v>25.6</v>
      </c>
      <c r="E13" s="1">
        <f ca="1">IF(D13&gt;0,_xlfn.XLOOKUP(B13,player_ratings.csv!$B$2:$B$1002,player_ratings.csv!$J$2:$J$1002)+_xlfn.XLOOKUP( B13,player_ratings.csv!$B$2:$B$1002,player_ratings.csv!$T$2:$T$1002,0 ))</f>
        <v>14.5</v>
      </c>
      <c r="F13" s="2">
        <f ca="1">((0.0182*(D13)^2-0.1186*(D13)+2.3528)/(0.0182*(C13)^2-0.1186*(C13)+2.3528))*E13*_xlfn.XLOOKUP($D$5,teams,'Team IDS'!$D$2:$D$31)</f>
        <v>14.767349943924277</v>
      </c>
      <c r="G13" s="7">
        <f ca="1">_xlfn.XLOOKUP($B13,player_ratings.csv!$B$2:$B$1002,player_ratings.csv!$P$2:$P$1002)/(_xlfn.XLOOKUP($B13,player_ratings.csv!$B$2:$B$1002,player_ratings.csv!$P$2:$P$1002)+_xlfn.XLOOKUP($B13,player_ratings.csv!$B$2:$B$1002,player_ratings.csv!$M$2:$M$1002)+_xlfn.XLOOKUP($B13,player_ratings.csv!$B$2:$B$1002,player_ratings.csv!$T$2:$T$1002))</f>
        <v>0.38620689655172413</v>
      </c>
      <c r="H13" s="7">
        <f ca="1">_xlfn.XLOOKUP(B13,player_ratings.csv!$B$2:$B$1002,player_ratings.csv!$Q$2:$Q$1002)</f>
        <v>0.52100000000000002</v>
      </c>
      <c r="I13" s="7">
        <f ca="1">_xlfn.XLOOKUP($B13,player_ratings.csv!$B$2:$B$1002,player_ratings.csv!$M$2:$M$1002)/(_xlfn.XLOOKUP($B13,player_ratings.csv!$B$2:$B$1002,player_ratings.csv!$P$2:$P$1002)+_xlfn.XLOOKUP($B13,player_ratings.csv!$B$2:$B$1002,player_ratings.csv!$M$2:$M$1002)+_xlfn.XLOOKUP($B13,player_ratings.csv!$B$2:$B$1002,player_ratings.csv!$T$2:$T$1002))</f>
        <v>0.42068965517241375</v>
      </c>
      <c r="J13" s="7">
        <f ca="1">_xlfn.XLOOKUP(B13,player_ratings.csv!$B$2:$B$1002,player_ratings.csv!$N$2:$N$1002)</f>
        <v>0.38500000000000001</v>
      </c>
      <c r="K13" s="7">
        <f ca="1">_xlfn.XLOOKUP($B13,player_ratings.csv!$B$2:$B$1002,player_ratings.csv!$T$2:$T$1002)/(_xlfn.XLOOKUP($B13,player_ratings.csv!$B$2:$B$1002,player_ratings.csv!$P$2:$P$1002)+_xlfn.XLOOKUP($B13,player_ratings.csv!$B$2:$B$1002,player_ratings.csv!$M$2:$M$1002)+_xlfn.XLOOKUP($B13,player_ratings.csv!$B$2:$B$1002,player_ratings.csv!$T$2:$T$1002))</f>
        <v>0.19310344827586207</v>
      </c>
      <c r="L13" s="7">
        <f ca="1">_xlfn.XLOOKUP(B13,player_ratings.csv!$B$2:$B$1002,player_ratings.csv!$U$2:$U$1002)</f>
        <v>0.80700000000000005</v>
      </c>
      <c r="M13" s="1">
        <f ca="1">_xlfn.RANK.EQ(_xlfn.XLOOKUP($B13,'Player Working'!$H$5:$H$30,'Player Working'!$I$5:$I$30),'Player Working'!$I$5:$I$30)</f>
        <v>5</v>
      </c>
      <c r="N13" s="11">
        <f ca="1">IF(D13&gt;0,IFERROR(2*_xlfn.BINOM.INV(_xlfn.BINOM.INV(F13,G13,RAND()),H13,RAND())+3*_xlfn.BINOM.INV(_xlfn.BINOM.INV(F13,I13,RAND()),J13,RAND())+_xlfn.BINOM.INV(_xlfn.BINOM.INV(F13,K13,RAND()),L13,RAND()),ROUND((F13/E13)*_xlfn.XLOOKUP(B13,player_ratings.csv!$B$2:$B$1002,player_ratings.csv!$AD$2:$AD$1002),0)),0)</f>
        <v>16</v>
      </c>
      <c r="O13" s="24" t="s">
        <v>92</v>
      </c>
      <c r="P13" s="1" t="str">
        <f ca="1">_xlfn.XLOOKUP(O13,'Player Working'!$J$38:$J$64,'Player Working'!$H$38:$H$64)</f>
        <v>Devin Vassell</v>
      </c>
      <c r="Q13" s="1">
        <f ca="1">_xlfn.XLOOKUP(P13,player_ratings.csv!$B$2:$B$1002,player_ratings.csv!$H$2:$H$1002)</f>
        <v>31.8</v>
      </c>
      <c r="R13" s="2">
        <f ca="1">IF(AA13&lt;=5,Q13,Q13/SUM('Player Working'!$I$10:$I$20)*(240-SUM('Player Working'!$I$5:$I$9)))</f>
        <v>31.8</v>
      </c>
      <c r="S13" s="1">
        <f ca="1">IF(R13&gt;0,_xlfn.XLOOKUP(P13,player_ratings.csv!$B$2:$B$1002,player_ratings.csv!$J$2:$J$1002)+_xlfn.XLOOKUP( P13,player_ratings.csv!$B$2:$B$1002,player_ratings.csv!$T$2:$T$1002,0 ))</f>
        <v>18</v>
      </c>
      <c r="T13" s="2">
        <f ca="1">((0.0182*(R13)^2-0.1186*(R13)+2.3528)/(0.0182*(Q13)^2-0.1186*(Q13)+2.3528))*S13*_xlfn.XLOOKUP($D$2,teams,'Team IDS'!$D$2:$D$31)</f>
        <v>18.083779703726112</v>
      </c>
      <c r="U13" s="7">
        <f ca="1">_xlfn.XLOOKUP($P13,player_ratings.csv!$B$2:$B$1002,player_ratings.csv!$P$2:$P$1002)/(_xlfn.XLOOKUP($P13,player_ratings.csv!$B$2:$B$1002,player_ratings.csv!$P$2:$P$1002)+_xlfn.XLOOKUP($P13,player_ratings.csv!$B$2:$B$1002,player_ratings.csv!$M$2:$M$1002)+_xlfn.XLOOKUP($P13,player_ratings.csv!$B$2:$B$1002,player_ratings.csv!$T$2:$T$1002))</f>
        <v>0.44999999999999996</v>
      </c>
      <c r="V13" s="7">
        <f ca="1">_xlfn.XLOOKUP(P13,player_ratings.csv!$B$2:$B$1002,player_ratings.csv!$Q$2:$Q$1002)</f>
        <v>0.55400000000000005</v>
      </c>
      <c r="W13" s="7">
        <f ca="1">_xlfn.XLOOKUP($P13,player_ratings.csv!$B$2:$B$1002,player_ratings.csv!$M$2:$M$1002)/(_xlfn.XLOOKUP($P13,player_ratings.csv!$B$2:$B$1002,player_ratings.csv!$P$2:$P$1002)+_xlfn.XLOOKUP($P13,player_ratings.csv!$B$2:$B$1002,player_ratings.csv!$M$2:$M$1002)+_xlfn.XLOOKUP($P13,player_ratings.csv!$B$2:$B$1002,player_ratings.csv!$T$2:$T$1002))</f>
        <v>0.37777777777777777</v>
      </c>
      <c r="X13" s="7">
        <f ca="1">_xlfn.XLOOKUP(P13,player_ratings.csv!$B$2:$B$1002,player_ratings.csv!$N$2:$N$1002)</f>
        <v>0.36299999999999999</v>
      </c>
      <c r="Y13" s="7">
        <f ca="1">_xlfn.XLOOKUP($P13,player_ratings.csv!$B$2:$B$1002,player_ratings.csv!$T$2:$T$1002)/(_xlfn.XLOOKUP($P13,player_ratings.csv!$B$2:$B$1002,player_ratings.csv!$P$2:$P$1002)+_xlfn.XLOOKUP($P13,player_ratings.csv!$B$2:$B$1002,player_ratings.csv!$M$2:$M$1002)+_xlfn.XLOOKUP($P13,player_ratings.csv!$B$2:$B$1002,player_ratings.csv!$T$2:$T$1002))</f>
        <v>0.17222222222222222</v>
      </c>
      <c r="Z13" s="7">
        <f ca="1">_xlfn.XLOOKUP(P13,player_ratings.csv!$B$2:$B$1002,player_ratings.csv!$U$2:$U$1002)</f>
        <v>0.80700000000000005</v>
      </c>
      <c r="AA13" s="1">
        <f ca="1">_xlfn.RANK.EQ(_xlfn.XLOOKUP($P13,'Player Working'!$H$38:$H$64,'Player Working'!$I$38:$I$64),'Player Working'!$I$38:$I$64)</f>
        <v>1</v>
      </c>
      <c r="AB13" s="11">
        <f ca="1">IF(R13&gt;0,IFERROR(2*_xlfn.BINOM.INV(_xlfn.BINOM.INV(T13,U13,RAND()),V13,RAND())+3*_xlfn.BINOM.INV(_xlfn.BINOM.INV(T13,W13,RAND()),X13,RAND())+_xlfn.BINOM.INV(_xlfn.BINOM.INV(T13,Y13,RAND()),Z13,RAND()),ROUND((T13/S13)*_xlfn.XLOOKUP(P13,player_ratings.csv!$B$2:$B$1002,player_ratings.csv!$AD$2:$AD$1002),0)),0)</f>
        <v>17</v>
      </c>
    </row>
    <row r="14" spans="1:28" ht="15.75" customHeight="1" x14ac:dyDescent="0.2">
      <c r="A14" s="1" t="s">
        <v>84</v>
      </c>
      <c r="B14" s="1" t="str">
        <f ca="1">_xlfn.XLOOKUP(A14,'Player Working'!$J$5:$J$30,'Player Working'!H$5:H$30)</f>
        <v>Harrison Barnes</v>
      </c>
      <c r="C14" s="1">
        <f ca="1">_xlfn.XLOOKUP(B14,player_ratings.csv!$B$2:$B$1002,player_ratings.csv!$H$2:$H$1002)</f>
        <v>29.7</v>
      </c>
      <c r="D14" s="2">
        <f ca="1">IF(M14&lt;=5,C14,C14/SUM('Player Working'!$I$10:$I$20)*(240-SUM('Player Working'!$I$5:'Player Working'!$I$9)))</f>
        <v>29.7</v>
      </c>
      <c r="E14" s="1">
        <f ca="1">IF(D14&gt;0,_xlfn.XLOOKUP(B14,player_ratings.csv!$B$2:$B$1002,player_ratings.csv!$J$2:$J$1002)+_xlfn.XLOOKUP( B14,player_ratings.csv!$B$2:$B$1002,player_ratings.csv!$T$2:$T$1002,0 ))</f>
        <v>11</v>
      </c>
      <c r="F14" s="2">
        <f ca="1">((0.0182*(D14)^2-0.1186*(D14)+2.3528)/(0.0182*(C14)^2-0.1186*(C14)+2.3528))*E14*_xlfn.XLOOKUP($D$5,teams,'Team IDS'!$D$2:$D$31)</f>
        <v>11.202817198839107</v>
      </c>
      <c r="G14" s="7">
        <f ca="1">_xlfn.XLOOKUP($B14,player_ratings.csv!$B$2:$B$1002,player_ratings.csv!$P$2:$P$1002)/(_xlfn.XLOOKUP($B14,player_ratings.csv!$B$2:$B$1002,player_ratings.csv!$P$2:$P$1002)+_xlfn.XLOOKUP($B14,player_ratings.csv!$B$2:$B$1002,player_ratings.csv!$M$2:$M$1002)+_xlfn.XLOOKUP($B14,player_ratings.csv!$B$2:$B$1002,player_ratings.csv!$T$2:$T$1002))</f>
        <v>0.3577981651376147</v>
      </c>
      <c r="H14" s="7">
        <f ca="1">_xlfn.XLOOKUP(B14,player_ratings.csv!$B$2:$B$1002,player_ratings.csv!$Q$2:$Q$1002)</f>
        <v>0.58099999999999996</v>
      </c>
      <c r="I14" s="7">
        <f ca="1">_xlfn.XLOOKUP($B14,player_ratings.csv!$B$2:$B$1002,player_ratings.csv!$M$2:$M$1002)/(_xlfn.XLOOKUP($B14,player_ratings.csv!$B$2:$B$1002,player_ratings.csv!$P$2:$P$1002)+_xlfn.XLOOKUP($B14,player_ratings.csv!$B$2:$B$1002,player_ratings.csv!$M$2:$M$1002)+_xlfn.XLOOKUP($B14,player_ratings.csv!$B$2:$B$1002,player_ratings.csv!$T$2:$T$1002))</f>
        <v>0.44036697247706424</v>
      </c>
      <c r="J14" s="7">
        <f ca="1">_xlfn.XLOOKUP(B14,player_ratings.csv!$B$2:$B$1002,player_ratings.csv!$N$2:$N$1002)</f>
        <v>0.39700000000000002</v>
      </c>
      <c r="K14" s="7">
        <f ca="1">_xlfn.XLOOKUP($B14,player_ratings.csv!$B$2:$B$1002,player_ratings.csv!$T$2:$T$1002)/(_xlfn.XLOOKUP($B14,player_ratings.csv!$B$2:$B$1002,player_ratings.csv!$P$2:$P$1002)+_xlfn.XLOOKUP($B14,player_ratings.csv!$B$2:$B$1002,player_ratings.csv!$M$2:$M$1002)+_xlfn.XLOOKUP($B14,player_ratings.csv!$B$2:$B$1002,player_ratings.csv!$T$2:$T$1002))</f>
        <v>0.20183486238532114</v>
      </c>
      <c r="L14" s="7">
        <f ca="1">_xlfn.XLOOKUP(B14,player_ratings.csv!$B$2:$B$1002,player_ratings.csv!$U$2:$U$1002)</f>
        <v>0.81899999999999995</v>
      </c>
      <c r="M14" s="1">
        <f ca="1">_xlfn.RANK.EQ(_xlfn.XLOOKUP($B14,'Player Working'!$H$5:$H$30,'Player Working'!$I$5:$I$30),'Player Working'!$I$5:$I$30)</f>
        <v>4</v>
      </c>
      <c r="N14" s="11">
        <f ca="1">IF(D14&gt;0,IFERROR(2*_xlfn.BINOM.INV(_xlfn.BINOM.INV(F14,G14,RAND()),H14,RAND())+3*_xlfn.BINOM.INV(_xlfn.BINOM.INV(F14,I14,RAND()),J14,RAND())+_xlfn.BINOM.INV(_xlfn.BINOM.INV(F14,K14,RAND()),L14,RAND()),ROUND((F14/E14)*_xlfn.XLOOKUP(B14,player_ratings.csv!$B$2:$B$1002,player_ratings.csv!$AD$2:$AD$1002),0)),0)</f>
        <v>17</v>
      </c>
      <c r="O14" s="24" t="s">
        <v>84</v>
      </c>
      <c r="P14" s="1" t="str">
        <f ca="1">_xlfn.XLOOKUP(O14,'Player Working'!$J$38:$J$64,'Player Working'!$H$38:$H$64)</f>
        <v>Jeremy Sochan</v>
      </c>
      <c r="Q14" s="1">
        <f ca="1">_xlfn.XLOOKUP(P14,player_ratings.csv!$B$2:$B$1002,player_ratings.csv!$H$2:$H$1002)</f>
        <v>29.5</v>
      </c>
      <c r="R14" s="2">
        <f ca="1">IF(AA14&lt;=5,Q14,Q14/SUM('Player Working'!$I$10:$I$20)*(240-SUM('Player Working'!$I$5:$I$9)))</f>
        <v>29.5</v>
      </c>
      <c r="S14" s="1">
        <f ca="1">IF(R14&gt;0,_xlfn.XLOOKUP(P14,player_ratings.csv!$B$2:$B$1002,player_ratings.csv!$J$2:$J$1002)+_xlfn.XLOOKUP( P14,player_ratings.csv!$B$2:$B$1002,player_ratings.csv!$T$2:$T$1002,0 ))</f>
        <v>12</v>
      </c>
      <c r="T14" s="2">
        <f ca="1">((0.0182*(R14)^2-0.1186*(R14)+2.3528)/(0.0182*(Q14)^2-0.1186*(Q14)+2.3528))*S14*_xlfn.XLOOKUP($D$2,teams,'Team IDS'!$D$2:$D$31)</f>
        <v>12.055853135817408</v>
      </c>
      <c r="U14" s="7">
        <f ca="1">_xlfn.XLOOKUP($P14,player_ratings.csv!$B$2:$B$1002,player_ratings.csv!$P$2:$P$1002)/(_xlfn.XLOOKUP($P14,player_ratings.csv!$B$2:$B$1002,player_ratings.csv!$P$2:$P$1002)+_xlfn.XLOOKUP($P14,player_ratings.csv!$B$2:$B$1002,player_ratings.csv!$M$2:$M$1002)+_xlfn.XLOOKUP($P14,player_ratings.csv!$B$2:$B$1002,player_ratings.csv!$T$2:$T$1002))</f>
        <v>0.60504201680672265</v>
      </c>
      <c r="V14" s="7">
        <f ca="1">_xlfn.XLOOKUP(P14,player_ratings.csv!$B$2:$B$1002,player_ratings.csv!$Q$2:$Q$1002)</f>
        <v>0.47899999999999998</v>
      </c>
      <c r="W14" s="7">
        <f ca="1">_xlfn.XLOOKUP($P14,player_ratings.csv!$B$2:$B$1002,player_ratings.csv!$M$2:$M$1002)/(_xlfn.XLOOKUP($P14,player_ratings.csv!$B$2:$B$1002,player_ratings.csv!$P$2:$P$1002)+_xlfn.XLOOKUP($P14,player_ratings.csv!$B$2:$B$1002,player_ratings.csv!$M$2:$M$1002)+_xlfn.XLOOKUP($P14,player_ratings.csv!$B$2:$B$1002,player_ratings.csv!$T$2:$T$1002))</f>
        <v>0.23529411764705879</v>
      </c>
      <c r="X14" s="7">
        <f ca="1">_xlfn.XLOOKUP(P14,player_ratings.csv!$B$2:$B$1002,player_ratings.csv!$N$2:$N$1002)</f>
        <v>0.33800000000000002</v>
      </c>
      <c r="Y14" s="7">
        <f ca="1">_xlfn.XLOOKUP($P14,player_ratings.csv!$B$2:$B$1002,player_ratings.csv!$T$2:$T$1002)/(_xlfn.XLOOKUP($P14,player_ratings.csv!$B$2:$B$1002,player_ratings.csv!$P$2:$P$1002)+_xlfn.XLOOKUP($P14,player_ratings.csv!$B$2:$B$1002,player_ratings.csv!$M$2:$M$1002)+_xlfn.XLOOKUP($P14,player_ratings.csv!$B$2:$B$1002,player_ratings.csv!$T$2:$T$1002))</f>
        <v>0.15966386554621848</v>
      </c>
      <c r="Z14" s="7">
        <f ca="1">_xlfn.XLOOKUP(P14,player_ratings.csv!$B$2:$B$1002,player_ratings.csv!$U$2:$U$1002)</f>
        <v>0.77500000000000002</v>
      </c>
      <c r="AA14" s="1">
        <f ca="1">_xlfn.RANK.EQ(_xlfn.XLOOKUP($P14,'Player Working'!$H$38:$H$64,'Player Working'!$I$38:$I$64),'Player Working'!$I$38:$I$64)</f>
        <v>3</v>
      </c>
      <c r="AB14" s="11">
        <f ca="1">IF(R14&gt;0,IFERROR(2*_xlfn.BINOM.INV(_xlfn.BINOM.INV(T14,U14,RAND()),V14,RAND())+3*_xlfn.BINOM.INV(_xlfn.BINOM.INV(T14,W14,RAND()),X14,RAND())+_xlfn.BINOM.INV(_xlfn.BINOM.INV(T14,Y14,RAND()),Z14,RAND()),ROUND((T14/S14)*_xlfn.XLOOKUP(P14,player_ratings.csv!$B$2:$B$1002,player_ratings.csv!$AD$2:$AD$1002),0)),0)</f>
        <v>9</v>
      </c>
    </row>
    <row r="15" spans="1:28" ht="15.75" customHeight="1" x14ac:dyDescent="0.2">
      <c r="A15" s="1" t="s">
        <v>29</v>
      </c>
      <c r="B15" s="1" t="str">
        <f ca="1">_xlfn.XLOOKUP(A15,'Player Working'!$J$5:$J$30,'Player Working'!H$5:H$30)</f>
        <v>Domantas Sabonis</v>
      </c>
      <c r="C15" s="1">
        <f ca="1">_xlfn.XLOOKUP(B15,player_ratings.csv!$B$2:$B$1002,player_ratings.csv!$H$2:$H$1002)</f>
        <v>35.6</v>
      </c>
      <c r="D15" s="2">
        <f ca="1">IF(M15&lt;=5,C15,C15/SUM('Player Working'!$I$10:$I$20)*(240-SUM('Player Working'!$I$5:'Player Working'!$I$9)))</f>
        <v>35.6</v>
      </c>
      <c r="E15" s="1">
        <f ca="1">IF(D15&gt;0,_xlfn.XLOOKUP(B15,player_ratings.csv!$B$2:$B$1002,player_ratings.csv!$J$2:$J$1002)+_xlfn.XLOOKUP( B15,player_ratings.csv!$B$2:$B$1002,player_ratings.csv!$T$2:$T$1002,0 ))</f>
        <v>17.700000000000003</v>
      </c>
      <c r="F15" s="2">
        <f ca="1">((0.0182*(D15)^2-0.1186*(D15)+2.3528)/(0.0182*(C15)^2-0.1186*(C15)+2.3528))*E15*_xlfn.XLOOKUP($D$5,teams,'Team IDS'!$D$2:$D$31)</f>
        <v>18.026351310859294</v>
      </c>
      <c r="G15" s="7">
        <f ca="1">_xlfn.XLOOKUP($B15,player_ratings.csv!$B$2:$B$1002,player_ratings.csv!$P$2:$P$1002)/(_xlfn.XLOOKUP($B15,player_ratings.csv!$B$2:$B$1002,player_ratings.csv!$P$2:$P$1002)+_xlfn.XLOOKUP($B15,player_ratings.csv!$B$2:$B$1002,player_ratings.csv!$M$2:$M$1002)+_xlfn.XLOOKUP($B15,player_ratings.csv!$B$2:$B$1002,player_ratings.csv!$T$2:$T$1002))</f>
        <v>0.66101694915254239</v>
      </c>
      <c r="H15" s="7">
        <f ca="1">_xlfn.XLOOKUP(B15,player_ratings.csv!$B$2:$B$1002,player_ratings.csv!$Q$2:$Q$1002)</f>
        <v>0.64</v>
      </c>
      <c r="I15" s="7">
        <f ca="1">_xlfn.XLOOKUP($B15,player_ratings.csv!$B$2:$B$1002,player_ratings.csv!$M$2:$M$1002)/(_xlfn.XLOOKUP($B15,player_ratings.csv!$B$2:$B$1002,player_ratings.csv!$P$2:$P$1002)+_xlfn.XLOOKUP($B15,player_ratings.csv!$B$2:$B$1002,player_ratings.csv!$M$2:$M$1002)+_xlfn.XLOOKUP($B15,player_ratings.csv!$B$2:$B$1002,player_ratings.csv!$T$2:$T$1002))</f>
        <v>6.2146892655367242E-2</v>
      </c>
      <c r="J15" s="7">
        <f ca="1">_xlfn.XLOOKUP(B15,player_ratings.csv!$B$2:$B$1002,player_ratings.csv!$N$2:$N$1002)</f>
        <v>0.441</v>
      </c>
      <c r="K15" s="7">
        <f ca="1">_xlfn.XLOOKUP($B15,player_ratings.csv!$B$2:$B$1002,player_ratings.csv!$T$2:$T$1002)/(_xlfn.XLOOKUP($B15,player_ratings.csv!$B$2:$B$1002,player_ratings.csv!$P$2:$P$1002)+_xlfn.XLOOKUP($B15,player_ratings.csv!$B$2:$B$1002,player_ratings.csv!$M$2:$M$1002)+_xlfn.XLOOKUP($B15,player_ratings.csv!$B$2:$B$1002,player_ratings.csv!$T$2:$T$1002))</f>
        <v>0.27683615819209045</v>
      </c>
      <c r="L15" s="7">
        <f ca="1">_xlfn.XLOOKUP(B15,player_ratings.csv!$B$2:$B$1002,player_ratings.csv!$U$2:$U$1002)</f>
        <v>0.69199999999999995</v>
      </c>
      <c r="M15" s="1">
        <f ca="1">_xlfn.RANK.EQ(_xlfn.XLOOKUP($B15,'Player Working'!$H$5:$H$30,'Player Working'!$I$5:$I$30),'Player Working'!$I$5:$I$30)</f>
        <v>1</v>
      </c>
      <c r="N15" s="11">
        <f ca="1">IF(D15&gt;0,IFERROR(2*_xlfn.BINOM.INV(_xlfn.BINOM.INV(F15,G15,RAND()),H15,RAND())+3*_xlfn.BINOM.INV(_xlfn.BINOM.INV(F15,I15,RAND()),J15,RAND())+_xlfn.BINOM.INV(_xlfn.BINOM.INV(F15,K15,RAND()),L15,RAND()),ROUND((F15/E15)*_xlfn.XLOOKUP(B15,player_ratings.csv!$B$2:$B$1002,player_ratings.csv!$AD$2:$AD$1002),0)),0)</f>
        <v>25</v>
      </c>
      <c r="O15" s="24" t="s">
        <v>29</v>
      </c>
      <c r="P15" s="1" t="str">
        <f ca="1">_xlfn.XLOOKUP(O15,'Player Working'!$J$38:$J$64,'Player Working'!$H$38:$H$64)</f>
        <v>Victor Wembanyama</v>
      </c>
      <c r="Q15" s="1">
        <f ca="1">_xlfn.XLOOKUP(P15,player_ratings.csv!$B$2:$B$1002,player_ratings.csv!$H$2:$H$1002)</f>
        <v>28.6</v>
      </c>
      <c r="R15" s="2">
        <f ca="1">IF(AA15&lt;=5,Q15,Q15/SUM('Player Working'!$I$10:$I$20)*(240-SUM('Player Working'!$I$5:$I$9)))</f>
        <v>28.6</v>
      </c>
      <c r="S15" s="1">
        <f ca="1">IF(R15&gt;0,_xlfn.XLOOKUP(P15,player_ratings.csv!$B$2:$B$1002,player_ratings.csv!$J$2:$J$1002)+_xlfn.XLOOKUP( P15,player_ratings.csv!$B$2:$B$1002,player_ratings.csv!$T$2:$T$1002,0 ))</f>
        <v>21.200000000000003</v>
      </c>
      <c r="T15" s="2">
        <f ca="1">((0.0182*(R15)^2-0.1186*(R15)+2.3528)/(0.0182*(Q15)^2-0.1186*(Q15)+2.3528))*S15*_xlfn.XLOOKUP($D$2,teams,'Team IDS'!$D$2:$D$31)</f>
        <v>21.298673873277423</v>
      </c>
      <c r="U15" s="7">
        <f ca="1">_xlfn.XLOOKUP($P15,player_ratings.csv!$B$2:$B$1002,player_ratings.csv!$P$2:$P$1002)/(_xlfn.XLOOKUP($P15,player_ratings.csv!$B$2:$B$1002,player_ratings.csv!$P$2:$P$1002)+_xlfn.XLOOKUP($P15,player_ratings.csv!$B$2:$B$1002,player_ratings.csv!$M$2:$M$1002)+_xlfn.XLOOKUP($P15,player_ratings.csv!$B$2:$B$1002,player_ratings.csv!$T$2:$T$1002))</f>
        <v>0.53301886792452824</v>
      </c>
      <c r="V15" s="7">
        <f ca="1">_xlfn.XLOOKUP(P15,player_ratings.csv!$B$2:$B$1002,player_ratings.csv!$Q$2:$Q$1002)</f>
        <v>0.53700000000000003</v>
      </c>
      <c r="W15" s="7">
        <f ca="1">_xlfn.XLOOKUP($P15,player_ratings.csv!$B$2:$B$1002,player_ratings.csv!$M$2:$M$1002)/(_xlfn.XLOOKUP($P15,player_ratings.csv!$B$2:$B$1002,player_ratings.csv!$P$2:$P$1002)+_xlfn.XLOOKUP($P15,player_ratings.csv!$B$2:$B$1002,player_ratings.csv!$M$2:$M$1002)+_xlfn.XLOOKUP($P15,player_ratings.csv!$B$2:$B$1002,player_ratings.csv!$T$2:$T$1002))</f>
        <v>0.23584905660377356</v>
      </c>
      <c r="X15" s="7">
        <f ca="1">_xlfn.XLOOKUP(P15,player_ratings.csv!$B$2:$B$1002,player_ratings.csv!$N$2:$N$1002)</f>
        <v>0.30099999999999999</v>
      </c>
      <c r="Y15" s="7">
        <f ca="1">_xlfn.XLOOKUP($P15,player_ratings.csv!$B$2:$B$1002,player_ratings.csv!$T$2:$T$1002)/(_xlfn.XLOOKUP($P15,player_ratings.csv!$B$2:$B$1002,player_ratings.csv!$P$2:$P$1002)+_xlfn.XLOOKUP($P15,player_ratings.csv!$B$2:$B$1002,player_ratings.csv!$M$2:$M$1002)+_xlfn.XLOOKUP($P15,player_ratings.csv!$B$2:$B$1002,player_ratings.csv!$T$2:$T$1002))</f>
        <v>0.23113207547169809</v>
      </c>
      <c r="Z15" s="7">
        <f ca="1">_xlfn.XLOOKUP(P15,player_ratings.csv!$B$2:$B$1002,player_ratings.csv!$U$2:$U$1002)</f>
        <v>0.80900000000000005</v>
      </c>
      <c r="AA15" s="1">
        <f ca="1">_xlfn.RANK.EQ(_xlfn.XLOOKUP($P15,'Player Working'!$H$38:$H$64,'Player Working'!$I$38:$I$64),'Player Working'!$I$38:$I$64)</f>
        <v>4</v>
      </c>
      <c r="AB15" s="11">
        <f ca="1">IF(R15&gt;0,IFERROR(2*_xlfn.BINOM.INV(_xlfn.BINOM.INV(T15,U15,RAND()),V15,RAND())+3*_xlfn.BINOM.INV(_xlfn.BINOM.INV(T15,W15,RAND()),X15,RAND())+_xlfn.BINOM.INV(_xlfn.BINOM.INV(T15,Y15,RAND()),Z15,RAND()),ROUND((T15/S15)*_xlfn.XLOOKUP(P15,player_ratings.csv!$B$2:$B$1002,player_ratings.csv!$AD$2:$AD$1002),0)),0)</f>
        <v>17</v>
      </c>
    </row>
    <row r="16" spans="1:28" ht="15.75" customHeight="1" x14ac:dyDescent="0.2">
      <c r="A16" s="1" t="s">
        <v>112</v>
      </c>
      <c r="B16" s="1" t="str">
        <f ca="1">_xlfn.XLOOKUP(A16,'Player Working'!$J$5:$J$30,'Player Working'!H$5:H$30)</f>
        <v>Keegan Murray</v>
      </c>
      <c r="C16" s="1">
        <f ca="1">_xlfn.XLOOKUP(B16,player_ratings.csv!$B$2:$B$1002,player_ratings.csv!$H$2:$H$1002)</f>
        <v>32.4</v>
      </c>
      <c r="D16" s="2">
        <f ca="1">IF(M16&lt;=5,C16,C16/SUM('Player Working'!$I$10:$I$20)*(240-SUM('Player Working'!$I$5:'Player Working'!$I$9)))</f>
        <v>32.4</v>
      </c>
      <c r="E16" s="1">
        <f ca="1">IF(D16&gt;0,_xlfn.XLOOKUP(B16,player_ratings.csv!$B$2:$B$1002,player_ratings.csv!$J$2:$J$1002)+_xlfn.XLOOKUP( B16,player_ratings.csv!$B$2:$B$1002,player_ratings.csv!$T$2:$T$1002,0 ))</f>
        <v>14.1</v>
      </c>
      <c r="F16" s="2">
        <f ca="1">((0.0182*(D16)^2-0.1186*(D16)+2.3528)/(0.0182*(C16)^2-0.1186*(C16)+2.3528))*E16*_xlfn.XLOOKUP($D$5,teams,'Team IDS'!$D$2:$D$31)</f>
        <v>14.359974773057401</v>
      </c>
      <c r="G16" s="7">
        <f ca="1">_xlfn.XLOOKUP($B16,player_ratings.csv!$B$2:$B$1002,player_ratings.csv!$P$2:$P$1002)/(_xlfn.XLOOKUP($B16,player_ratings.csv!$B$2:$B$1002,player_ratings.csv!$P$2:$P$1002)+_xlfn.XLOOKUP($B16,player_ratings.csv!$B$2:$B$1002,player_ratings.csv!$M$2:$M$1002)+_xlfn.XLOOKUP($B16,player_ratings.csv!$B$2:$B$1002,player_ratings.csv!$T$2:$T$1002))</f>
        <v>0.42957746478873238</v>
      </c>
      <c r="H16" s="7">
        <f ca="1">_xlfn.XLOOKUP(B16,player_ratings.csv!$B$2:$B$1002,player_ratings.csv!$Q$2:$Q$1002)</f>
        <v>0.57499999999999996</v>
      </c>
      <c r="I16" s="7">
        <f ca="1">_xlfn.XLOOKUP($B16,player_ratings.csv!$B$2:$B$1002,player_ratings.csv!$M$2:$M$1002)/(_xlfn.XLOOKUP($B16,player_ratings.csv!$B$2:$B$1002,player_ratings.csv!$P$2:$P$1002)+_xlfn.XLOOKUP($B16,player_ratings.csv!$B$2:$B$1002,player_ratings.csv!$M$2:$M$1002)+_xlfn.XLOOKUP($B16,player_ratings.csv!$B$2:$B$1002,player_ratings.csv!$T$2:$T$1002))</f>
        <v>0.45070422535211274</v>
      </c>
      <c r="J16" s="7">
        <f ca="1">_xlfn.XLOOKUP(B16,player_ratings.csv!$B$2:$B$1002,player_ratings.csv!$N$2:$N$1002)</f>
        <v>0.35699999999999998</v>
      </c>
      <c r="K16" s="7">
        <f ca="1">_xlfn.XLOOKUP($B16,player_ratings.csv!$B$2:$B$1002,player_ratings.csv!$T$2:$T$1002)/(_xlfn.XLOOKUP($B16,player_ratings.csv!$B$2:$B$1002,player_ratings.csv!$P$2:$P$1002)+_xlfn.XLOOKUP($B16,player_ratings.csv!$B$2:$B$1002,player_ratings.csv!$M$2:$M$1002)+_xlfn.XLOOKUP($B16,player_ratings.csv!$B$2:$B$1002,player_ratings.csv!$T$2:$T$1002))</f>
        <v>0.11971830985915494</v>
      </c>
      <c r="L16" s="7">
        <f ca="1">_xlfn.XLOOKUP(B16,player_ratings.csv!$B$2:$B$1002,player_ratings.csv!$U$2:$U$1002)</f>
        <v>0.80200000000000005</v>
      </c>
      <c r="M16" s="1">
        <f ca="1">_xlfn.RANK.EQ(_xlfn.XLOOKUP($B16,'Player Working'!$H$5:$H$30,'Player Working'!$I$5:$I$30),'Player Working'!$I$5:$I$30)</f>
        <v>3</v>
      </c>
      <c r="N16" s="11">
        <f ca="1">IF(D16&gt;0,IFERROR(2*_xlfn.BINOM.INV(_xlfn.BINOM.INV(F16,G16,RAND()),H16,RAND())+3*_xlfn.BINOM.INV(_xlfn.BINOM.INV(F16,I16,RAND()),J16,RAND())+_xlfn.BINOM.INV(_xlfn.BINOM.INV(F16,K16,RAND()),L16,RAND()),ROUND((F16/E16)*_xlfn.XLOOKUP(B16,player_ratings.csv!$B$2:$B$1002,player_ratings.csv!$AD$2:$AD$1002),0)),0)</f>
        <v>8</v>
      </c>
      <c r="O16" s="24" t="s">
        <v>112</v>
      </c>
      <c r="P16" s="1" t="str">
        <f ca="1">_xlfn.XLOOKUP(O16,'Player Working'!$J$38:$J$64,'Player Working'!$H$38:$H$64)</f>
        <v>Keldon Johnson</v>
      </c>
      <c r="Q16" s="1">
        <f ca="1">_xlfn.XLOOKUP(P16,player_ratings.csv!$B$2:$B$1002,player_ratings.csv!$H$2:$H$1002)</f>
        <v>30.2</v>
      </c>
      <c r="R16" s="2">
        <f ca="1">IF(AA16&lt;=5,Q16,Q16/SUM('Player Working'!$I$10:$I$20)*(240-SUM('Player Working'!$I$5:$I$9)))</f>
        <v>30.2</v>
      </c>
      <c r="S16" s="1">
        <f ca="1">IF(R16&gt;0,_xlfn.XLOOKUP(P16,player_ratings.csv!$B$2:$B$1002,player_ratings.csv!$J$2:$J$1002)+_xlfn.XLOOKUP( P16,player_ratings.csv!$B$2:$B$1002,player_ratings.csv!$T$2:$T$1002,0 ))</f>
        <v>16.599999999999998</v>
      </c>
      <c r="T16" s="2">
        <f ca="1">((0.0182*(R16)^2-0.1186*(R16)+2.3528)/(0.0182*(Q16)^2-0.1186*(Q16)+2.3528))*S16*_xlfn.XLOOKUP($D$2,teams,'Team IDS'!$D$2:$D$31)</f>
        <v>16.677263504547412</v>
      </c>
      <c r="U16" s="7">
        <f ca="1">_xlfn.XLOOKUP($P16,player_ratings.csv!$B$2:$B$1002,player_ratings.csv!$P$2:$P$1002)/(_xlfn.XLOOKUP($P16,player_ratings.csv!$B$2:$B$1002,player_ratings.csv!$P$2:$P$1002)+_xlfn.XLOOKUP($P16,player_ratings.csv!$B$2:$B$1002,player_ratings.csv!$M$2:$M$1002)+_xlfn.XLOOKUP($P16,player_ratings.csv!$B$2:$B$1002,player_ratings.csv!$T$2:$T$1002))</f>
        <v>0.48502994011976047</v>
      </c>
      <c r="V16" s="7">
        <f ca="1">_xlfn.XLOOKUP(P16,player_ratings.csv!$B$2:$B$1002,player_ratings.csv!$Q$2:$Q$1002)</f>
        <v>0.52700000000000002</v>
      </c>
      <c r="W16" s="7">
        <f ca="1">_xlfn.XLOOKUP($P16,player_ratings.csv!$B$2:$B$1002,player_ratings.csv!$M$2:$M$1002)/(_xlfn.XLOOKUP($P16,player_ratings.csv!$B$2:$B$1002,player_ratings.csv!$P$2:$P$1002)+_xlfn.XLOOKUP($P16,player_ratings.csv!$B$2:$B$1002,player_ratings.csv!$M$2:$M$1002)+_xlfn.XLOOKUP($P16,player_ratings.csv!$B$2:$B$1002,player_ratings.csv!$T$2:$T$1002))</f>
        <v>0.31137724550898205</v>
      </c>
      <c r="X16" s="7">
        <f ca="1">_xlfn.XLOOKUP(P16,player_ratings.csv!$B$2:$B$1002,player_ratings.csv!$N$2:$N$1002)</f>
        <v>0.33900000000000002</v>
      </c>
      <c r="Y16" s="7">
        <f ca="1">_xlfn.XLOOKUP($P16,player_ratings.csv!$B$2:$B$1002,player_ratings.csv!$T$2:$T$1002)/(_xlfn.XLOOKUP($P16,player_ratings.csv!$B$2:$B$1002,player_ratings.csv!$P$2:$P$1002)+_xlfn.XLOOKUP($P16,player_ratings.csv!$B$2:$B$1002,player_ratings.csv!$M$2:$M$1002)+_xlfn.XLOOKUP($P16,player_ratings.csv!$B$2:$B$1002,player_ratings.csv!$T$2:$T$1002))</f>
        <v>0.20359281437125748</v>
      </c>
      <c r="Z16" s="7">
        <f ca="1">_xlfn.XLOOKUP(P16,player_ratings.csv!$B$2:$B$1002,player_ratings.csv!$U$2:$U$1002)</f>
        <v>0.78</v>
      </c>
      <c r="AA16" s="1">
        <f ca="1">_xlfn.RANK.EQ(_xlfn.XLOOKUP($P16,'Player Working'!$H$38:$H$64,'Player Working'!$I$38:$I$64),'Player Working'!$I$38:$I$64)</f>
        <v>2</v>
      </c>
      <c r="AB16" s="11">
        <f ca="1">IF(R16&gt;0,IFERROR(2*_xlfn.BINOM.INV(_xlfn.BINOM.INV(T16,U16,RAND()),V16,RAND())+3*_xlfn.BINOM.INV(_xlfn.BINOM.INV(T16,W16,RAND()),X16,RAND())+_xlfn.BINOM.INV(_xlfn.BINOM.INV(T16,Y16,RAND()),Z16,RAND()),ROUND((T16/S16)*_xlfn.XLOOKUP(P16,player_ratings.csv!$B$2:$B$1002,player_ratings.csv!$AD$2:$AD$1002),0)),0)</f>
        <v>18</v>
      </c>
    </row>
    <row r="17" spans="1:28" ht="15.75" customHeight="1" x14ac:dyDescent="0.2">
      <c r="C17" s="1"/>
      <c r="D17" s="2"/>
      <c r="E17" s="1"/>
      <c r="F17" s="2"/>
      <c r="G17" s="7"/>
      <c r="H17" s="7"/>
      <c r="I17" s="7"/>
      <c r="J17" s="7"/>
      <c r="K17" s="7"/>
      <c r="L17" s="7"/>
      <c r="N17" s="11">
        <f ca="1">IF(D17&gt;0,IFERROR(2*_xlfn.BINOM.INV(_xlfn.BINOM.INV(F17,G17,RAND()),H17,RAND())+3*_xlfn.BINOM.INV(_xlfn.BINOM.INV(F17,I17,RAND()),J17,RAND())+_xlfn.BINOM.INV(_xlfn.BINOM.INV(F17,K17,RAND()),L17,RAND()),ROUND((F17/E17)*_xlfn.XLOOKUP(B17,player_ratings.csv!$B$2:$B$1002,player_ratings.csv!$AD$2:$AD$1002),0)),0)</f>
        <v>0</v>
      </c>
      <c r="O17" s="17"/>
      <c r="P17" s="1"/>
      <c r="Q17" s="1"/>
      <c r="R17" s="2"/>
      <c r="T17" s="2"/>
      <c r="U17" s="7"/>
      <c r="V17" s="7"/>
      <c r="W17" s="7"/>
      <c r="X17" s="7"/>
      <c r="Y17" s="7"/>
      <c r="Z17" s="7"/>
      <c r="AB17" s="11">
        <f ca="1">IF(R17&gt;0,IFERROR(2*_xlfn.BINOM.INV(_xlfn.BINOM.INV(T17,U17,RAND()),V17,RAND())+3*_xlfn.BINOM.INV(_xlfn.BINOM.INV(T17,W17,RAND()),X17,RAND())+_xlfn.BINOM.INV(_xlfn.BINOM.INV(T17,Y17,RAND()),Z17,RAND()),ROUND((T17/S17)*_xlfn.XLOOKUP(P17,player_ratings.csv!$B$2:$B$1002,player_ratings.csv!$AD$2:$AD$1002),0)),0)</f>
        <v>0</v>
      </c>
    </row>
    <row r="18" spans="1:28" ht="15.75" customHeight="1" x14ac:dyDescent="0.2">
      <c r="A18" s="1" t="s">
        <v>632</v>
      </c>
      <c r="B18" s="1" t="str">
        <f ca="1">_xlfn.XLOOKUP(M18,'Player Working'!$G$5:$G$20,'Player Working'!$H$5:$H$20)</f>
        <v>Kevin Huerter</v>
      </c>
      <c r="C18" s="1">
        <f ca="1">_xlfn.XLOOKUP(B18,player_ratings.csv!$B$2:$B$1002,player_ratings.csv!$H$2:$H$1002)</f>
        <v>25</v>
      </c>
      <c r="D18" s="2">
        <f ca="1">IF(M18&lt;=5,C18,C18/SUM('Player Working'!$I$10:$I$20)*(240-SUM('Player Working'!$I$5:'Player Working'!$I$9)))</f>
        <v>16.901993355481729</v>
      </c>
      <c r="E18" s="1">
        <f ca="1">IF(D18&gt;0,_xlfn.XLOOKUP(B18,player_ratings.csv!$B$2:$B$1002,player_ratings.csv!$J$2:$J$1002)+_xlfn.XLOOKUP( B18,player_ratings.csv!$B$2:$B$1002,player_ratings.csv!$T$2:$T$1002,0 ))</f>
        <v>10</v>
      </c>
      <c r="F18" s="2">
        <f ca="1">((0.0182*(D18)^2-0.1186*(D18)+2.3528)/(0.0182*(C18)^2-0.1186*(C18)+2.3528))*E18*_xlfn.XLOOKUP($D$5,teams,'Team IDS'!$D$2:$D$31)</f>
        <v>5.2494120959907029</v>
      </c>
      <c r="G18" s="7">
        <f ca="1">_xlfn.XLOOKUP($B18,player_ratings.csv!$B$2:$B$1002,player_ratings.csv!$P$2:$P$1002)/(_xlfn.XLOOKUP($B18,player_ratings.csv!$B$2:$B$1002,player_ratings.csv!$P$2:$P$1002)+_xlfn.XLOOKUP($B18,player_ratings.csv!$B$2:$B$1002,player_ratings.csv!$M$2:$M$1002)+_xlfn.XLOOKUP($B18,player_ratings.csv!$B$2:$B$1002,player_ratings.csv!$T$2:$T$1002))</f>
        <v>0.35</v>
      </c>
      <c r="H18" s="7">
        <f ca="1">_xlfn.XLOOKUP(B18,player_ratings.csv!$B$2:$B$1002,player_ratings.csv!$Q$2:$Q$1002)</f>
        <v>0.58299999999999996</v>
      </c>
      <c r="I18" s="7">
        <f ca="1">_xlfn.XLOOKUP($B18,player_ratings.csv!$B$2:$B$1002,player_ratings.csv!$M$2:$M$1002)/(_xlfn.XLOOKUP($B18,player_ratings.csv!$B$2:$B$1002,player_ratings.csv!$P$2:$P$1002)+_xlfn.XLOOKUP($B18,player_ratings.csv!$B$2:$B$1002,player_ratings.csv!$M$2:$M$1002)+_xlfn.XLOOKUP($B18,player_ratings.csv!$B$2:$B$1002,player_ratings.csv!$T$2:$T$1002))</f>
        <v>0.55999999999999994</v>
      </c>
      <c r="J18" s="7">
        <f ca="1">_xlfn.XLOOKUP(B18,player_ratings.csv!$B$2:$B$1002,player_ratings.csv!$N$2:$N$1002)</f>
        <v>0.36599999999999999</v>
      </c>
      <c r="K18" s="7">
        <f ca="1">_xlfn.XLOOKUP($B18,player_ratings.csv!$B$2:$B$1002,player_ratings.csv!$T$2:$T$1002)/(_xlfn.XLOOKUP($B18,player_ratings.csv!$B$2:$B$1002,player_ratings.csv!$P$2:$P$1002)+_xlfn.XLOOKUP($B18,player_ratings.csv!$B$2:$B$1002,player_ratings.csv!$M$2:$M$1002)+_xlfn.XLOOKUP($B18,player_ratings.csv!$B$2:$B$1002,player_ratings.csv!$T$2:$T$1002))</f>
        <v>0.09</v>
      </c>
      <c r="L18" s="7">
        <f ca="1">_xlfn.XLOOKUP(B18,player_ratings.csv!$B$2:$B$1002,player_ratings.csv!$U$2:$U$1002)</f>
        <v>0.79100000000000004</v>
      </c>
      <c r="M18" s="11" cm="1">
        <f t="array" aca="1" ref="M18:M30" ca="1">_xlfn._xlws.FILTER('Player Working'!$G$5:OFFSET('Player Working'!$G$5,'Player Working'!$C$5-1,0), ISNA(MATCH('Player Working'!$G$5:OFFSET('Player Working'!$G$5,'Player Working'!$C$5-1,0),$M$12:$M$16,0)))</f>
        <v>6</v>
      </c>
      <c r="N18" s="11">
        <f ca="1">IF(D18&gt;0,IFERROR(2*_xlfn.BINOM.INV(_xlfn.BINOM.INV(F18,G18,RAND()),H18,RAND())+3*_xlfn.BINOM.INV(_xlfn.BINOM.INV(F18,I18,RAND()),J18,RAND())+_xlfn.BINOM.INV(_xlfn.BINOM.INV(F18,K18,RAND()),L18,RAND()),ROUND((F18/E18)*_xlfn.XLOOKUP(B18,player_ratings.csv!$B$2:$B$1002,player_ratings.csv!$AD$2:$AD$1002),0)),0)</f>
        <v>12</v>
      </c>
      <c r="O18" s="24" t="s">
        <v>632</v>
      </c>
      <c r="P18" s="1" t="str">
        <f ca="1">_xlfn.XLOOKUP(AA18,'Player Working'!$G$38:$G$64,'Player Working'!$H$38:$H$64)</f>
        <v>Zach Collins</v>
      </c>
      <c r="Q18" s="1">
        <f ca="1">_xlfn.XLOOKUP(P18,player_ratings.csv!$B$2:$B$1002,player_ratings.csv!$H$2:$H$1002)</f>
        <v>24.4</v>
      </c>
      <c r="R18" s="2">
        <f ca="1">IF(AA18&lt;=5,Q18,Q18/SUM('Player Working'!$I$10:$I$20)*(240-SUM('Player Working'!$I$5:$I$9)))</f>
        <v>16.496345514950164</v>
      </c>
      <c r="S18" s="1">
        <f ca="1">IF(R18&gt;0,_xlfn.XLOOKUP(P18,player_ratings.csv!$B$2:$B$1002,player_ratings.csv!$J$2:$J$1002)+_xlfn.XLOOKUP( P18,player_ratings.csv!$B$2:$B$1002,player_ratings.csv!$T$2:$T$1002,0 ))</f>
        <v>11.8</v>
      </c>
      <c r="T18" s="2">
        <f ca="1">((0.0182*(R18)^2-0.1186*(R18)+2.3528)/(0.0182*(Q18)^2-0.1186*(Q18)+2.3528))*S18*_xlfn.XLOOKUP($D$2,teams,'Team IDS'!$D$2:$D$31)</f>
        <v>6.159887094356959</v>
      </c>
      <c r="U18" s="7">
        <f ca="1">_xlfn.XLOOKUP($P18,player_ratings.csv!$B$2:$B$1002,player_ratings.csv!$P$2:$P$1002)/(_xlfn.XLOOKUP($P18,player_ratings.csv!$B$2:$B$1002,player_ratings.csv!$P$2:$P$1002)+_xlfn.XLOOKUP($P18,player_ratings.csv!$B$2:$B$1002,player_ratings.csv!$M$2:$M$1002)+_xlfn.XLOOKUP($P18,player_ratings.csv!$B$2:$B$1002,player_ratings.csv!$T$2:$T$1002))</f>
        <v>0.52542372881355925</v>
      </c>
      <c r="V18" s="7">
        <f ca="1">_xlfn.XLOOKUP(P18,player_ratings.csv!$B$2:$B$1002,player_ratings.csv!$Q$2:$Q$1002)</f>
        <v>0.58299999999999996</v>
      </c>
      <c r="W18" s="7">
        <f ca="1">_xlfn.XLOOKUP($P18,player_ratings.csv!$B$2:$B$1002,player_ratings.csv!$M$2:$M$1002)/(_xlfn.XLOOKUP($P18,player_ratings.csv!$B$2:$B$1002,player_ratings.csv!$P$2:$P$1002)+_xlfn.XLOOKUP($P18,player_ratings.csv!$B$2:$B$1002,player_ratings.csv!$M$2:$M$1002)+_xlfn.XLOOKUP($P18,player_ratings.csv!$B$2:$B$1002,player_ratings.csv!$T$2:$T$1002))</f>
        <v>0.2711864406779661</v>
      </c>
      <c r="X18" s="7">
        <f ca="1">_xlfn.XLOOKUP(P18,player_ratings.csv!$B$2:$B$1002,player_ratings.csv!$N$2:$N$1002)</f>
        <v>0.27700000000000002</v>
      </c>
      <c r="Y18" s="7">
        <f ca="1">_xlfn.XLOOKUP($P18,player_ratings.csv!$B$2:$B$1002,player_ratings.csv!$T$2:$T$1002)/(_xlfn.XLOOKUP($P18,player_ratings.csv!$B$2:$B$1002,player_ratings.csv!$P$2:$P$1002)+_xlfn.XLOOKUP($P18,player_ratings.csv!$B$2:$B$1002,player_ratings.csv!$M$2:$M$1002)+_xlfn.XLOOKUP($P18,player_ratings.csv!$B$2:$B$1002,player_ratings.csv!$T$2:$T$1002))</f>
        <v>0.20338983050847456</v>
      </c>
      <c r="Z18" s="7">
        <f ca="1">_xlfn.XLOOKUP(P18,player_ratings.csv!$B$2:$B$1002,player_ratings.csv!$U$2:$U$1002)</f>
        <v>0.77800000000000002</v>
      </c>
      <c r="AA18" s="12" cm="1">
        <f t="array" aca="1" ref="AA18:AA28" ca="1">_xlfn._xlws.FILTER('Player Working'!$G$38:OFFSET('Player Working'!$G$38,'Player Working'!$C$38-1,0), ISNA(MATCH('Player Working'!$G$38:OFFSET('Player Working'!$G$38,'Player Working'!$C$38-1,0),$AA$12:$AA$16,0)))</f>
        <v>6</v>
      </c>
      <c r="AB18" s="11">
        <f ca="1">IF(R18&gt;0,IFERROR(2*_xlfn.BINOM.INV(_xlfn.BINOM.INV(T18,U18,RAND()),V18,RAND())+3*_xlfn.BINOM.INV(_xlfn.BINOM.INV(T18,W18,RAND()),X18,RAND())+_xlfn.BINOM.INV(_xlfn.BINOM.INV(T18,Y18,RAND()),Z18,RAND()),ROUND((T18/S18)*_xlfn.XLOOKUP(P18,player_ratings.csv!$B$2:$B$1002,player_ratings.csv!$AD$2:$AD$1002),0)),0)</f>
        <v>11</v>
      </c>
    </row>
    <row r="19" spans="1:28" ht="15.75" customHeight="1" x14ac:dyDescent="0.2">
      <c r="A19" s="1" t="s">
        <v>633</v>
      </c>
      <c r="B19" s="1" t="str">
        <f ca="1">_xlfn.XLOOKUP(M19,'Player Working'!$G$5:$G$20,'Player Working'!$H$5:$H$20)</f>
        <v>Trey Lyles</v>
      </c>
      <c r="C19" s="1">
        <f ca="1">_xlfn.XLOOKUP(B19,player_ratings.csv!$B$2:$B$1002,player_ratings.csv!$H$2:$H$1002)</f>
        <v>20.3</v>
      </c>
      <c r="D19" s="2">
        <f ca="1">IF(M19&lt;=5,C19,C19/SUM('Player Working'!$I$10:$I$20)*(240-SUM('Player Working'!$I$5:'Player Working'!$I$9)))</f>
        <v>13.724418604651163</v>
      </c>
      <c r="E19" s="1">
        <f ca="1">IF(D19&gt;0,_xlfn.XLOOKUP(B19,player_ratings.csv!$B$2:$B$1002,player_ratings.csv!$J$2:$J$1002)+_xlfn.XLOOKUP( B19,player_ratings.csv!$B$2:$B$1002,player_ratings.csv!$T$2:$T$1002,0 ))</f>
        <v>6.8</v>
      </c>
      <c r="F19" s="2">
        <f ca="1">((0.0182*(D19)^2-0.1186*(D19)+2.3528)/(0.0182*(C19)^2-0.1186*(C19)+2.3528))*E19*_xlfn.XLOOKUP($D$5,teams,'Team IDS'!$D$2:$D$31)</f>
        <v>3.8632222566308809</v>
      </c>
      <c r="G19" s="7">
        <f ca="1">_xlfn.XLOOKUP($B19,player_ratings.csv!$B$2:$B$1002,player_ratings.csv!$P$2:$P$1002)/(_xlfn.XLOOKUP($B19,player_ratings.csv!$B$2:$B$1002,player_ratings.csv!$P$2:$P$1002)+_xlfn.XLOOKUP($B19,player_ratings.csv!$B$2:$B$1002,player_ratings.csv!$M$2:$M$1002)+_xlfn.XLOOKUP($B19,player_ratings.csv!$B$2:$B$1002,player_ratings.csv!$T$2:$T$1002))</f>
        <v>0.22058823529411764</v>
      </c>
      <c r="H19" s="7">
        <f ca="1">_xlfn.XLOOKUP(B19,player_ratings.csv!$B$2:$B$1002,player_ratings.csv!$Q$2:$Q$1002)</f>
        <v>0.60699999999999998</v>
      </c>
      <c r="I19" s="7">
        <f ca="1">_xlfn.XLOOKUP($B19,player_ratings.csv!$B$2:$B$1002,player_ratings.csv!$M$2:$M$1002)/(_xlfn.XLOOKUP($B19,player_ratings.csv!$B$2:$B$1002,player_ratings.csv!$P$2:$P$1002)+_xlfn.XLOOKUP($B19,player_ratings.csv!$B$2:$B$1002,player_ratings.csv!$M$2:$M$1002)+_xlfn.XLOOKUP($B19,player_ratings.csv!$B$2:$B$1002,player_ratings.csv!$T$2:$T$1002))</f>
        <v>0.6029411764705882</v>
      </c>
      <c r="J19" s="7">
        <f ca="1">_xlfn.XLOOKUP(B19,player_ratings.csv!$B$2:$B$1002,player_ratings.csv!$N$2:$N$1002)</f>
        <v>0.41299999999999998</v>
      </c>
      <c r="K19" s="7">
        <f ca="1">_xlfn.XLOOKUP($B19,player_ratings.csv!$B$2:$B$1002,player_ratings.csv!$T$2:$T$1002)/(_xlfn.XLOOKUP($B19,player_ratings.csv!$B$2:$B$1002,player_ratings.csv!$P$2:$P$1002)+_xlfn.XLOOKUP($B19,player_ratings.csv!$B$2:$B$1002,player_ratings.csv!$M$2:$M$1002)+_xlfn.XLOOKUP($B19,player_ratings.csv!$B$2:$B$1002,player_ratings.csv!$T$2:$T$1002))</f>
        <v>0.17647058823529413</v>
      </c>
      <c r="L19" s="7">
        <f ca="1">_xlfn.XLOOKUP(B19,player_ratings.csv!$B$2:$B$1002,player_ratings.csv!$U$2:$U$1002)</f>
        <v>0.68100000000000005</v>
      </c>
      <c r="M19" s="14">
        <f ca="1"/>
        <v>7</v>
      </c>
      <c r="N19" s="11">
        <f ca="1">IF(D19&gt;0,IFERROR(2*_xlfn.BINOM.INV(_xlfn.BINOM.INV(F19,G19,RAND()),H19,RAND())+3*_xlfn.BINOM.INV(_xlfn.BINOM.INV(F19,I19,RAND()),J19,RAND())+_xlfn.BINOM.INV(_xlfn.BINOM.INV(F19,K19,RAND()),L19,RAND()),ROUND((F19/E19)*_xlfn.XLOOKUP(B19,player_ratings.csv!$B$2:$B$1002,player_ratings.csv!$AD$2:$AD$1002),0)),0)</f>
        <v>3</v>
      </c>
      <c r="O19" s="24" t="s">
        <v>633</v>
      </c>
      <c r="P19" s="1" t="str">
        <f ca="1">_xlfn.XLOOKUP(AA19,'Player Working'!$G$38:$G$64,'Player Working'!$H$38:$H$64)</f>
        <v>Malaki Branham</v>
      </c>
      <c r="Q19" s="1">
        <f ca="1">_xlfn.XLOOKUP(P19,player_ratings.csv!$B$2:$B$1002,player_ratings.csv!$H$2:$H$1002)</f>
        <v>20.2</v>
      </c>
      <c r="R19" s="2">
        <f ca="1">IF(AA19&lt;=5,Q19,Q19/SUM('Player Working'!$I$10:$I$20)*(240-SUM('Player Working'!$I$5:$I$9)))</f>
        <v>13.656810631229236</v>
      </c>
      <c r="S19" s="1">
        <f ca="1">IF(R19&gt;0,_xlfn.XLOOKUP(P19,player_ratings.csv!$B$2:$B$1002,player_ratings.csv!$J$2:$J$1002)+_xlfn.XLOOKUP( P19,player_ratings.csv!$B$2:$B$1002,player_ratings.csv!$T$2:$T$1002,0 ))</f>
        <v>8.1</v>
      </c>
      <c r="T19" s="2">
        <f ca="1">((0.0182*(R19)^2-0.1186*(R19)+2.3528)/(0.0182*(Q19)^2-0.1186*(Q19)+2.3528))*S19*_xlfn.XLOOKUP($D$2,teams,'Team IDS'!$D$2:$D$31)</f>
        <v>4.5492298922790226</v>
      </c>
      <c r="U19" s="7">
        <f ca="1">_xlfn.XLOOKUP($P19,player_ratings.csv!$B$2:$B$1002,player_ratings.csv!$P$2:$P$1002)/(_xlfn.XLOOKUP($P19,player_ratings.csv!$B$2:$B$1002,player_ratings.csv!$P$2:$P$1002)+_xlfn.XLOOKUP($P19,player_ratings.csv!$B$2:$B$1002,player_ratings.csv!$M$2:$M$1002)+_xlfn.XLOOKUP($P19,player_ratings.csv!$B$2:$B$1002,player_ratings.csv!$T$2:$T$1002))</f>
        <v>0.55555555555555558</v>
      </c>
      <c r="V19" s="7">
        <f ca="1">_xlfn.XLOOKUP(P19,player_ratings.csv!$B$2:$B$1002,player_ratings.csv!$Q$2:$Q$1002)</f>
        <v>0.50900000000000001</v>
      </c>
      <c r="W19" s="7">
        <f ca="1">_xlfn.XLOOKUP($P19,player_ratings.csv!$B$2:$B$1002,player_ratings.csv!$M$2:$M$1002)/(_xlfn.XLOOKUP($P19,player_ratings.csv!$B$2:$B$1002,player_ratings.csv!$P$2:$P$1002)+_xlfn.XLOOKUP($P19,player_ratings.csv!$B$2:$B$1002,player_ratings.csv!$M$2:$M$1002)+_xlfn.XLOOKUP($P19,player_ratings.csv!$B$2:$B$1002,player_ratings.csv!$T$2:$T$1002))</f>
        <v>0.37037037037037041</v>
      </c>
      <c r="X19" s="7">
        <f ca="1">_xlfn.XLOOKUP(P19,player_ratings.csv!$B$2:$B$1002,player_ratings.csv!$N$2:$N$1002)</f>
        <v>0.29499999999999998</v>
      </c>
      <c r="Y19" s="7">
        <f ca="1">_xlfn.XLOOKUP($P19,player_ratings.csv!$B$2:$B$1002,player_ratings.csv!$T$2:$T$1002)/(_xlfn.XLOOKUP($P19,player_ratings.csv!$B$2:$B$1002,player_ratings.csv!$P$2:$P$1002)+_xlfn.XLOOKUP($P19,player_ratings.csv!$B$2:$B$1002,player_ratings.csv!$M$2:$M$1002)+_xlfn.XLOOKUP($P19,player_ratings.csv!$B$2:$B$1002,player_ratings.csv!$T$2:$T$1002))</f>
        <v>7.407407407407407E-2</v>
      </c>
      <c r="Z19" s="7">
        <f ca="1">_xlfn.XLOOKUP(P19,player_ratings.csv!$B$2:$B$1002,player_ratings.csv!$U$2:$U$1002)</f>
        <v>0.92900000000000005</v>
      </c>
      <c r="AA19" s="18">
        <f ca="1"/>
        <v>7</v>
      </c>
      <c r="AB19" s="11">
        <f ca="1">IF(R19&gt;0,IFERROR(2*_xlfn.BINOM.INV(_xlfn.BINOM.INV(T19,U19,RAND()),V19,RAND())+3*_xlfn.BINOM.INV(_xlfn.BINOM.INV(T19,W19,RAND()),X19,RAND())+_xlfn.BINOM.INV(_xlfn.BINOM.INV(T19,Y19,RAND()),Z19,RAND()),ROUND((T19/S19)*_xlfn.XLOOKUP(P19,player_ratings.csv!$B$2:$B$1002,player_ratings.csv!$AD$2:$AD$1002),0)),0)</f>
        <v>2</v>
      </c>
    </row>
    <row r="20" spans="1:28" ht="15.75" customHeight="1" x14ac:dyDescent="0.2">
      <c r="A20" s="1" t="s">
        <v>634</v>
      </c>
      <c r="B20" s="1" t="str">
        <f ca="1">_xlfn.XLOOKUP(M20,'Player Working'!$G$5:$G$20,'Player Working'!$H$5:$H$20)</f>
        <v>Davion Mitchell</v>
      </c>
      <c r="C20" s="1">
        <f ca="1">_xlfn.XLOOKUP(B20,player_ratings.csv!$B$2:$B$1002,player_ratings.csv!$H$2:$H$1002)</f>
        <v>13.2</v>
      </c>
      <c r="D20" s="2">
        <f ca="1">IF(M20&lt;=5,C20,C20/SUM('Player Working'!$I$10:$I$20)*(240-SUM('Player Working'!$I$5:'Player Working'!$I$9)))</f>
        <v>8.924252491694352</v>
      </c>
      <c r="E20" s="1">
        <f ca="1">IF(D20&gt;0,_xlfn.XLOOKUP(B20,player_ratings.csv!$B$2:$B$1002,player_ratings.csv!$J$2:$J$1002)+_xlfn.XLOOKUP( B20,player_ratings.csv!$B$2:$B$1002,player_ratings.csv!$T$2:$T$1002,0 ))</f>
        <v>4.2</v>
      </c>
      <c r="F20" s="2">
        <f ca="1">((0.0182*(D20)^2-0.1186*(D20)+2.3528)/(0.0182*(C20)^2-0.1186*(C20)+2.3528))*E20*_xlfn.XLOOKUP($D$5,teams,'Team IDS'!$D$2:$D$31)</f>
        <v>2.9649880532231081</v>
      </c>
      <c r="G20" s="7">
        <f ca="1">_xlfn.XLOOKUP($B20,player_ratings.csv!$B$2:$B$1002,player_ratings.csv!$P$2:$P$1002)/(_xlfn.XLOOKUP($B20,player_ratings.csv!$B$2:$B$1002,player_ratings.csv!$P$2:$P$1002)+_xlfn.XLOOKUP($B20,player_ratings.csv!$B$2:$B$1002,player_ratings.csv!$M$2:$M$1002)+_xlfn.XLOOKUP($B20,player_ratings.csv!$B$2:$B$1002,player_ratings.csv!$T$2:$T$1002))</f>
        <v>0.4390243902439025</v>
      </c>
      <c r="H20" s="7">
        <f ca="1">_xlfn.XLOOKUP(B20,player_ratings.csv!$B$2:$B$1002,player_ratings.csv!$Q$2:$Q$1002)</f>
        <v>0.50600000000000001</v>
      </c>
      <c r="I20" s="7">
        <f ca="1">_xlfn.XLOOKUP($B20,player_ratings.csv!$B$2:$B$1002,player_ratings.csv!$M$2:$M$1002)/(_xlfn.XLOOKUP($B20,player_ratings.csv!$B$2:$B$1002,player_ratings.csv!$P$2:$P$1002)+_xlfn.XLOOKUP($B20,player_ratings.csv!$B$2:$B$1002,player_ratings.csv!$M$2:$M$1002)+_xlfn.XLOOKUP($B20,player_ratings.csv!$B$2:$B$1002,player_ratings.csv!$T$2:$T$1002))</f>
        <v>0.4390243902439025</v>
      </c>
      <c r="J20" s="7">
        <f ca="1">_xlfn.XLOOKUP(B20,player_ratings.csv!$B$2:$B$1002,player_ratings.csv!$N$2:$N$1002)</f>
        <v>0.29899999999999999</v>
      </c>
      <c r="K20" s="7">
        <f ca="1">_xlfn.XLOOKUP($B20,player_ratings.csv!$B$2:$B$1002,player_ratings.csv!$T$2:$T$1002)/(_xlfn.XLOOKUP($B20,player_ratings.csv!$B$2:$B$1002,player_ratings.csv!$P$2:$P$1002)+_xlfn.XLOOKUP($B20,player_ratings.csv!$B$2:$B$1002,player_ratings.csv!$M$2:$M$1002)+_xlfn.XLOOKUP($B20,player_ratings.csv!$B$2:$B$1002,player_ratings.csv!$T$2:$T$1002))</f>
        <v>0.12195121951219513</v>
      </c>
      <c r="L20" s="7">
        <f ca="1">_xlfn.XLOOKUP(B20,player_ratings.csv!$B$2:$B$1002,player_ratings.csv!$U$2:$U$1002)</f>
        <v>0.78300000000000003</v>
      </c>
      <c r="M20" s="14">
        <f ca="1"/>
        <v>8</v>
      </c>
      <c r="N20" s="11">
        <f ca="1">IF(D20&gt;0,IFERROR(2*_xlfn.BINOM.INV(_xlfn.BINOM.INV(F20,G20,RAND()),H20,RAND())+3*_xlfn.BINOM.INV(_xlfn.BINOM.INV(F20,I20,RAND()),J20,RAND())+_xlfn.BINOM.INV(_xlfn.BINOM.INV(F20,K20,RAND()),L20,RAND()),ROUND((F20/E20)*_xlfn.XLOOKUP(B20,player_ratings.csv!$B$2:$B$1002,player_ratings.csv!$AD$2:$AD$1002),0)),0)</f>
        <v>2</v>
      </c>
      <c r="O20" s="24" t="s">
        <v>634</v>
      </c>
      <c r="P20" s="1" t="str">
        <f ca="1">_xlfn.XLOOKUP(AA20,'Player Working'!$G$38:$G$64,'Player Working'!$H$38:$H$64)</f>
        <v>Cedi Osman</v>
      </c>
      <c r="Q20" s="1">
        <f ca="1">_xlfn.XLOOKUP(P20,player_ratings.csv!$B$2:$B$1002,player_ratings.csv!$H$2:$H$1002)</f>
        <v>18.100000000000001</v>
      </c>
      <c r="R20" s="2">
        <f ca="1">IF(AA20&lt;=5,Q20,Q20/SUM('Player Working'!$I$10:$I$20)*(240-SUM('Player Working'!$I$5:$I$9)))</f>
        <v>12.237043189368773</v>
      </c>
      <c r="S20" s="1">
        <f ca="1">IF(R20&gt;0,_xlfn.XLOOKUP(P20,player_ratings.csv!$B$2:$B$1002,player_ratings.csv!$J$2:$J$1002)+_xlfn.XLOOKUP( P20,player_ratings.csv!$B$2:$B$1002,player_ratings.csv!$T$2:$T$1002,0 ))</f>
        <v>6.6000000000000005</v>
      </c>
      <c r="T20" s="2">
        <f ca="1">((0.0182*(R20)^2-0.1186*(R20)+2.3528)/(0.0182*(Q20)^2-0.1186*(Q20)+2.3528))*S20*_xlfn.XLOOKUP($D$2,teams,'Team IDS'!$D$2:$D$31)</f>
        <v>3.8985278503954293</v>
      </c>
      <c r="U20" s="7">
        <f ca="1">_xlfn.XLOOKUP($P20,player_ratings.csv!$B$2:$B$1002,player_ratings.csv!$P$2:$P$1002)/(_xlfn.XLOOKUP($P20,player_ratings.csv!$B$2:$B$1002,player_ratings.csv!$P$2:$P$1002)+_xlfn.XLOOKUP($P20,player_ratings.csv!$B$2:$B$1002,player_ratings.csv!$M$2:$M$1002)+_xlfn.XLOOKUP($P20,player_ratings.csv!$B$2:$B$1002,player_ratings.csv!$T$2:$T$1002))</f>
        <v>0.37878787878787878</v>
      </c>
      <c r="V20" s="7">
        <f ca="1">_xlfn.XLOOKUP(P20,player_ratings.csv!$B$2:$B$1002,player_ratings.csv!$Q$2:$Q$1002)</f>
        <v>0.6</v>
      </c>
      <c r="W20" s="7">
        <f ca="1">_xlfn.XLOOKUP($P20,player_ratings.csv!$B$2:$B$1002,player_ratings.csv!$M$2:$M$1002)/(_xlfn.XLOOKUP($P20,player_ratings.csv!$B$2:$B$1002,player_ratings.csv!$P$2:$P$1002)+_xlfn.XLOOKUP($P20,player_ratings.csv!$B$2:$B$1002,player_ratings.csv!$M$2:$M$1002)+_xlfn.XLOOKUP($P20,player_ratings.csv!$B$2:$B$1002,player_ratings.csv!$T$2:$T$1002))</f>
        <v>0.48484848484848486</v>
      </c>
      <c r="X20" s="7">
        <f ca="1">_xlfn.XLOOKUP(P20,player_ratings.csv!$B$2:$B$1002,player_ratings.csv!$N$2:$N$1002)</f>
        <v>0.38</v>
      </c>
      <c r="Y20" s="7">
        <f ca="1">_xlfn.XLOOKUP($P20,player_ratings.csv!$B$2:$B$1002,player_ratings.csv!$T$2:$T$1002)/(_xlfn.XLOOKUP($P20,player_ratings.csv!$B$2:$B$1002,player_ratings.csv!$P$2:$P$1002)+_xlfn.XLOOKUP($P20,player_ratings.csv!$B$2:$B$1002,player_ratings.csv!$M$2:$M$1002)+_xlfn.XLOOKUP($P20,player_ratings.csv!$B$2:$B$1002,player_ratings.csv!$T$2:$T$1002))</f>
        <v>0.13636363636363635</v>
      </c>
      <c r="Z20" s="7">
        <f ca="1">_xlfn.XLOOKUP(P20,player_ratings.csv!$B$2:$B$1002,player_ratings.csv!$U$2:$U$1002)</f>
        <v>0.68</v>
      </c>
      <c r="AA20" s="18">
        <f ca="1"/>
        <v>8</v>
      </c>
      <c r="AB20" s="11">
        <f ca="1">IF(R20&gt;0,IFERROR(2*_xlfn.BINOM.INV(_xlfn.BINOM.INV(T20,U20,RAND()),V20,RAND())+3*_xlfn.BINOM.INV(_xlfn.BINOM.INV(T20,W20,RAND()),X20,RAND())+_xlfn.BINOM.INV(_xlfn.BINOM.INV(T20,Y20,RAND()),Z20,RAND()),ROUND((T20/S20)*_xlfn.XLOOKUP(P20,player_ratings.csv!$B$2:$B$1002,player_ratings.csv!$AD$2:$AD$1002),0)),0)</f>
        <v>0</v>
      </c>
    </row>
    <row r="21" spans="1:28" ht="15.75" customHeight="1" x14ac:dyDescent="0.2">
      <c r="A21" s="1" t="s">
        <v>635</v>
      </c>
      <c r="B21" s="1" t="str">
        <f ca="1">_xlfn.XLOOKUP(M21,'Player Working'!$G$5:$G$20,'Player Working'!$H$5:$H$20)</f>
        <v>Chris Duarte</v>
      </c>
      <c r="C21" s="1">
        <f ca="1">_xlfn.XLOOKUP(B21,player_ratings.csv!$B$2:$B$1002,player_ratings.csv!$H$2:$H$1002)</f>
        <v>12.9</v>
      </c>
      <c r="D21" s="2">
        <f ca="1">IF(M21&lt;=5,C21,C21/SUM('Player Working'!$I$10:$I$20)*(240-SUM('Player Working'!$I$5:'Player Working'!$I$9)))</f>
        <v>8.7214285714285715</v>
      </c>
      <c r="E21" s="1">
        <f ca="1">IF(D21&gt;0,_xlfn.XLOOKUP(B21,player_ratings.csv!$B$2:$B$1002,player_ratings.csv!$J$2:$J$1002)+_xlfn.XLOOKUP( B21,player_ratings.csv!$B$2:$B$1002,player_ratings.csv!$T$2:$T$1002,0 ))</f>
        <v>4.2</v>
      </c>
      <c r="F21" s="2">
        <f ca="1">((0.0182*(D21)^2-0.1186*(D21)+2.3528)/(0.0182*(C21)^2-0.1186*(C21)+2.3528))*E21*_xlfn.XLOOKUP($D$5,teams,'Team IDS'!$D$2:$D$31)</f>
        <v>3.0016767713164847</v>
      </c>
      <c r="G21" s="7">
        <f ca="1">_xlfn.XLOOKUP($B21,player_ratings.csv!$B$2:$B$1002,player_ratings.csv!$P$2:$P$1002)/(_xlfn.XLOOKUP($B21,player_ratings.csv!$B$2:$B$1002,player_ratings.csv!$P$2:$P$1002)+_xlfn.XLOOKUP($B21,player_ratings.csv!$B$2:$B$1002,player_ratings.csv!$M$2:$M$1002)+_xlfn.XLOOKUP($B21,player_ratings.csv!$B$2:$B$1002,player_ratings.csv!$T$2:$T$1002))</f>
        <v>0.38095238095238093</v>
      </c>
      <c r="H21" s="7">
        <f ca="1">_xlfn.XLOOKUP(B21,player_ratings.csv!$B$2:$B$1002,player_ratings.csv!$Q$2:$Q$1002)</f>
        <v>0.41399999999999998</v>
      </c>
      <c r="I21" s="7">
        <f ca="1">_xlfn.XLOOKUP($B21,player_ratings.csv!$B$2:$B$1002,player_ratings.csv!$M$2:$M$1002)/(_xlfn.XLOOKUP($B21,player_ratings.csv!$B$2:$B$1002,player_ratings.csv!$P$2:$P$1002)+_xlfn.XLOOKUP($B21,player_ratings.csv!$B$2:$B$1002,player_ratings.csv!$M$2:$M$1002)+_xlfn.XLOOKUP($B21,player_ratings.csv!$B$2:$B$1002,player_ratings.csv!$T$2:$T$1002))</f>
        <v>0.45238095238095233</v>
      </c>
      <c r="J21" s="7">
        <f ca="1">_xlfn.XLOOKUP(B21,player_ratings.csv!$B$2:$B$1002,player_ratings.csv!$N$2:$N$1002)</f>
        <v>0.31900000000000001</v>
      </c>
      <c r="K21" s="7">
        <f ca="1">_xlfn.XLOOKUP($B21,player_ratings.csv!$B$2:$B$1002,player_ratings.csv!$T$2:$T$1002)/(_xlfn.XLOOKUP($B21,player_ratings.csv!$B$2:$B$1002,player_ratings.csv!$P$2:$P$1002)+_xlfn.XLOOKUP($B21,player_ratings.csv!$B$2:$B$1002,player_ratings.csv!$M$2:$M$1002)+_xlfn.XLOOKUP($B21,player_ratings.csv!$B$2:$B$1002,player_ratings.csv!$T$2:$T$1002))</f>
        <v>0.16666666666666666</v>
      </c>
      <c r="L21" s="7">
        <f ca="1">_xlfn.XLOOKUP(B21,player_ratings.csv!$B$2:$B$1002,player_ratings.csv!$U$2:$U$1002)</f>
        <v>0.76900000000000002</v>
      </c>
      <c r="M21" s="14">
        <f ca="1"/>
        <v>9</v>
      </c>
      <c r="N21" s="11">
        <f ca="1">IF(D21&gt;0,IFERROR(2*_xlfn.BINOM.INV(_xlfn.BINOM.INV(F21,G21,RAND()),H21,RAND())+3*_xlfn.BINOM.INV(_xlfn.BINOM.INV(F21,I21,RAND()),J21,RAND())+_xlfn.BINOM.INV(_xlfn.BINOM.INV(F21,K21,RAND()),L21,RAND()),ROUND((F21/E21)*_xlfn.XLOOKUP(B21,player_ratings.csv!$B$2:$B$1002,player_ratings.csv!$AD$2:$AD$1002),0)),0)</f>
        <v>6</v>
      </c>
      <c r="O21" s="24" t="s">
        <v>635</v>
      </c>
      <c r="P21" s="1" t="str">
        <f ca="1">_xlfn.XLOOKUP(AA21,'Player Working'!$G$38:$G$64,'Player Working'!$H$38:$H$64)</f>
        <v>Julian Champagnie</v>
      </c>
      <c r="Q21" s="1">
        <f ca="1">_xlfn.XLOOKUP(P21,player_ratings.csv!$B$2:$B$1002,player_ratings.csv!$H$2:$H$1002)</f>
        <v>16.7</v>
      </c>
      <c r="R21" s="2">
        <f ca="1">IF(AA21&lt;=5,Q21,Q21/SUM('Player Working'!$I$10:$I$20)*(240-SUM('Player Working'!$I$5:$I$9)))</f>
        <v>11.290531561461794</v>
      </c>
      <c r="S21" s="1">
        <f ca="1">IF(R21&gt;0,_xlfn.XLOOKUP(P21,player_ratings.csv!$B$2:$B$1002,player_ratings.csv!$J$2:$J$1002)+_xlfn.XLOOKUP( P21,player_ratings.csv!$B$2:$B$1002,player_ratings.csv!$T$2:$T$1002,0 ))</f>
        <v>5.8</v>
      </c>
      <c r="T21" s="2">
        <f ca="1">((0.0182*(R21)^2-0.1186*(R21)+2.3528)/(0.0182*(Q21)^2-0.1186*(Q21)+2.3528))*S21*_xlfn.XLOOKUP($D$2,teams,'Team IDS'!$D$2:$D$31)</f>
        <v>3.5657421888197041</v>
      </c>
      <c r="U21" s="7">
        <f ca="1">_xlfn.XLOOKUP($P21,player_ratings.csv!$B$2:$B$1002,player_ratings.csv!$P$2:$P$1002)/(_xlfn.XLOOKUP($P21,player_ratings.csv!$B$2:$B$1002,player_ratings.csv!$P$2:$P$1002)+_xlfn.XLOOKUP($P21,player_ratings.csv!$B$2:$B$1002,player_ratings.csv!$M$2:$M$1002)+_xlfn.XLOOKUP($P21,player_ratings.csv!$B$2:$B$1002,player_ratings.csv!$T$2:$T$1002))</f>
        <v>0.22807017543859648</v>
      </c>
      <c r="V21" s="7">
        <f ca="1">_xlfn.XLOOKUP(P21,player_ratings.csv!$B$2:$B$1002,player_ratings.csv!$Q$2:$Q$1002)</f>
        <v>0.45900000000000002</v>
      </c>
      <c r="W21" s="7">
        <f ca="1">_xlfn.XLOOKUP($P21,player_ratings.csv!$B$2:$B$1002,player_ratings.csv!$M$2:$M$1002)/(_xlfn.XLOOKUP($P21,player_ratings.csv!$B$2:$B$1002,player_ratings.csv!$P$2:$P$1002)+_xlfn.XLOOKUP($P21,player_ratings.csv!$B$2:$B$1002,player_ratings.csv!$M$2:$M$1002)+_xlfn.XLOOKUP($P21,player_ratings.csv!$B$2:$B$1002,player_ratings.csv!$T$2:$T$1002))</f>
        <v>0.59649122807017541</v>
      </c>
      <c r="X21" s="7">
        <f ca="1">_xlfn.XLOOKUP(P21,player_ratings.csv!$B$2:$B$1002,player_ratings.csv!$N$2:$N$1002)</f>
        <v>0.373</v>
      </c>
      <c r="Y21" s="7">
        <f ca="1">_xlfn.XLOOKUP($P21,player_ratings.csv!$B$2:$B$1002,player_ratings.csv!$T$2:$T$1002)/(_xlfn.XLOOKUP($P21,player_ratings.csv!$B$2:$B$1002,player_ratings.csv!$P$2:$P$1002)+_xlfn.XLOOKUP($P21,player_ratings.csv!$B$2:$B$1002,player_ratings.csv!$M$2:$M$1002)+_xlfn.XLOOKUP($P21,player_ratings.csv!$B$2:$B$1002,player_ratings.csv!$T$2:$T$1002))</f>
        <v>0.17543859649122806</v>
      </c>
      <c r="Z21" s="7">
        <f ca="1">_xlfn.XLOOKUP(P21,player_ratings.csv!$B$2:$B$1002,player_ratings.csv!$U$2:$U$1002)</f>
        <v>0.82199999999999995</v>
      </c>
      <c r="AA21" s="18">
        <f ca="1"/>
        <v>9</v>
      </c>
      <c r="AB21" s="11">
        <f ca="1">IF(R21&gt;0,IFERROR(2*_xlfn.BINOM.INV(_xlfn.BINOM.INV(T21,U21,RAND()),V21,RAND())+3*_xlfn.BINOM.INV(_xlfn.BINOM.INV(T21,W21,RAND()),X21,RAND())+_xlfn.BINOM.INV(_xlfn.BINOM.INV(T21,Y21,RAND()),Z21,RAND()),ROUND((T21/S21)*_xlfn.XLOOKUP(P21,player_ratings.csv!$B$2:$B$1002,player_ratings.csv!$AD$2:$AD$1002),0)),0)</f>
        <v>4</v>
      </c>
    </row>
    <row r="22" spans="1:28" ht="15.75" customHeight="1" x14ac:dyDescent="0.2">
      <c r="A22" s="1" t="s">
        <v>636</v>
      </c>
      <c r="B22" s="1" t="str">
        <f ca="1">_xlfn.XLOOKUP(M22,'Player Working'!$G$5:$G$20,'Player Working'!$H$5:$H$20)</f>
        <v>Keon Ellis</v>
      </c>
      <c r="C22" s="1">
        <f ca="1">_xlfn.XLOOKUP(B22,player_ratings.csv!$B$2:$B$1002,player_ratings.csv!$H$2:$H$1002)</f>
        <v>11.9</v>
      </c>
      <c r="D22" s="2">
        <f ca="1">IF(M22&lt;=5,C22,C22/SUM('Player Working'!$I$10:$I$20)*(240-SUM('Player Working'!$I$5:'Player Working'!$I$9)))</f>
        <v>8.0453488372093016</v>
      </c>
      <c r="E22" s="1">
        <f ca="1">IF(D22&gt;0,_xlfn.XLOOKUP(B22,player_ratings.csv!$B$2:$B$1002,player_ratings.csv!$J$2:$J$1002)+_xlfn.XLOOKUP( B22,player_ratings.csv!$B$2:$B$1002,player_ratings.csv!$T$2:$T$1002,0 ))</f>
        <v>3.3</v>
      </c>
      <c r="F22" s="2">
        <f ca="1">((0.0182*(D22)^2-0.1186*(D22)+2.3528)/(0.0182*(C22)^2-0.1186*(C22)+2.3528))*E22*_xlfn.XLOOKUP($D$5,teams,'Team IDS'!$D$2:$D$31)</f>
        <v>2.461027735429</v>
      </c>
      <c r="G22" s="7">
        <f ca="1">_xlfn.XLOOKUP($B22,player_ratings.csv!$B$2:$B$1002,player_ratings.csv!$P$2:$P$1002)/(_xlfn.XLOOKUP($B22,player_ratings.csv!$B$2:$B$1002,player_ratings.csv!$P$2:$P$1002)+_xlfn.XLOOKUP($B22,player_ratings.csv!$B$2:$B$1002,player_ratings.csv!$M$2:$M$1002)+_xlfn.XLOOKUP($B22,player_ratings.csv!$B$2:$B$1002,player_ratings.csv!$T$2:$T$1002))</f>
        <v>0.15151515151515152</v>
      </c>
      <c r="H22" s="7">
        <f ca="1">_xlfn.XLOOKUP(B22,player_ratings.csv!$B$2:$B$1002,player_ratings.csv!$Q$2:$Q$1002)</f>
        <v>0.68799999999999994</v>
      </c>
      <c r="I22" s="7">
        <f ca="1">_xlfn.XLOOKUP($B22,player_ratings.csv!$B$2:$B$1002,player_ratings.csv!$M$2:$M$1002)/(_xlfn.XLOOKUP($B22,player_ratings.csv!$B$2:$B$1002,player_ratings.csv!$P$2:$P$1002)+_xlfn.XLOOKUP($B22,player_ratings.csv!$B$2:$B$1002,player_ratings.csv!$M$2:$M$1002)+_xlfn.XLOOKUP($B22,player_ratings.csv!$B$2:$B$1002,player_ratings.csv!$T$2:$T$1002))</f>
        <v>0.69696969696969691</v>
      </c>
      <c r="J22" s="7">
        <f ca="1">_xlfn.XLOOKUP(B22,player_ratings.csv!$B$2:$B$1002,player_ratings.csv!$N$2:$N$1002)</f>
        <v>0.375</v>
      </c>
      <c r="K22" s="7">
        <f ca="1">_xlfn.XLOOKUP($B22,player_ratings.csv!$B$2:$B$1002,player_ratings.csv!$T$2:$T$1002)/(_xlfn.XLOOKUP($B22,player_ratings.csv!$B$2:$B$1002,player_ratings.csv!$P$2:$P$1002)+_xlfn.XLOOKUP($B22,player_ratings.csv!$B$2:$B$1002,player_ratings.csv!$M$2:$M$1002)+_xlfn.XLOOKUP($B22,player_ratings.csv!$B$2:$B$1002,player_ratings.csv!$T$2:$T$1002))</f>
        <v>0.15151515151515152</v>
      </c>
      <c r="L22" s="7">
        <f ca="1">_xlfn.XLOOKUP(B22,player_ratings.csv!$B$2:$B$1002,player_ratings.csv!$U$2:$U$1002)</f>
        <v>0.64700000000000002</v>
      </c>
      <c r="M22" s="14">
        <f ca="1"/>
        <v>10</v>
      </c>
      <c r="N22" s="11">
        <f ca="1">IF(D22&gt;0,IFERROR(2*_xlfn.BINOM.INV(_xlfn.BINOM.INV(F22,G22,RAND()),H22,RAND())+3*_xlfn.BINOM.INV(_xlfn.BINOM.INV(F22,I22,RAND()),J22,RAND())+_xlfn.BINOM.INV(_xlfn.BINOM.INV(F22,K22,RAND()),L22,RAND()),ROUND((F22/E22)*_xlfn.XLOOKUP(B22,player_ratings.csv!$B$2:$B$1002,player_ratings.csv!$AD$2:$AD$1002),0)),0)</f>
        <v>1</v>
      </c>
      <c r="O22" s="24" t="s">
        <v>636</v>
      </c>
      <c r="P22" s="1" t="str">
        <f ca="1">_xlfn.XLOOKUP(AA22,'Player Working'!$G$38:$G$64,'Player Working'!$H$38:$H$64)</f>
        <v>Dominick Barlow</v>
      </c>
      <c r="Q22" s="1">
        <f ca="1">_xlfn.XLOOKUP(P22,player_ratings.csv!$B$2:$B$1002,player_ratings.csv!$H$2:$H$1002)</f>
        <v>13.3</v>
      </c>
      <c r="R22" s="2">
        <f ca="1">IF(AA22&lt;=5,Q22,Q22/SUM('Player Working'!$I$10:$I$20)*(240-SUM('Player Working'!$I$5:$I$9)))</f>
        <v>8.9918604651162806</v>
      </c>
      <c r="S22" s="1">
        <f ca="1">IF(R22&gt;0,_xlfn.XLOOKUP(P22,player_ratings.csv!$B$2:$B$1002,player_ratings.csv!$J$2:$J$1002)+_xlfn.XLOOKUP( P22,player_ratings.csv!$B$2:$B$1002,player_ratings.csv!$T$2:$T$1002,0 ))</f>
        <v>5.2</v>
      </c>
      <c r="T22" s="2">
        <f ca="1">((0.0182*(R22)^2-0.1186*(R22)+2.3528)/(0.0182*(Q22)^2-0.1186*(Q22)+2.3528))*S22*_xlfn.XLOOKUP($D$2,teams,'Team IDS'!$D$2:$D$31)</f>
        <v>3.6066298261159782</v>
      </c>
      <c r="U22" s="7">
        <f ca="1">_xlfn.XLOOKUP($P22,player_ratings.csv!$B$2:$B$1002,player_ratings.csv!$P$2:$P$1002)/(_xlfn.XLOOKUP($P22,player_ratings.csv!$B$2:$B$1002,player_ratings.csv!$P$2:$P$1002)+_xlfn.XLOOKUP($P22,player_ratings.csv!$B$2:$B$1002,player_ratings.csv!$M$2:$M$1002)+_xlfn.XLOOKUP($P22,player_ratings.csv!$B$2:$B$1002,player_ratings.csv!$T$2:$T$1002))</f>
        <v>0.6470588235294118</v>
      </c>
      <c r="V22" s="7">
        <f ca="1">_xlfn.XLOOKUP(P22,player_ratings.csv!$B$2:$B$1002,player_ratings.csv!$Q$2:$Q$1002)</f>
        <v>0.48099999999999998</v>
      </c>
      <c r="W22" s="7">
        <f ca="1">_xlfn.XLOOKUP($P22,player_ratings.csv!$B$2:$B$1002,player_ratings.csv!$M$2:$M$1002)/(_xlfn.XLOOKUP($P22,player_ratings.csv!$B$2:$B$1002,player_ratings.csv!$P$2:$P$1002)+_xlfn.XLOOKUP($P22,player_ratings.csv!$B$2:$B$1002,player_ratings.csv!$M$2:$M$1002)+_xlfn.XLOOKUP($P22,player_ratings.csv!$B$2:$B$1002,player_ratings.csv!$T$2:$T$1002))</f>
        <v>5.8823529411764705E-2</v>
      </c>
      <c r="X22" s="7">
        <f ca="1">_xlfn.XLOOKUP(P22,player_ratings.csv!$B$2:$B$1002,player_ratings.csv!$N$2:$N$1002)</f>
        <v>0.42899999999999999</v>
      </c>
      <c r="Y22" s="7">
        <f ca="1">_xlfn.XLOOKUP($P22,player_ratings.csv!$B$2:$B$1002,player_ratings.csv!$T$2:$T$1002)/(_xlfn.XLOOKUP($P22,player_ratings.csv!$B$2:$B$1002,player_ratings.csv!$P$2:$P$1002)+_xlfn.XLOOKUP($P22,player_ratings.csv!$B$2:$B$1002,player_ratings.csv!$M$2:$M$1002)+_xlfn.XLOOKUP($P22,player_ratings.csv!$B$2:$B$1002,player_ratings.csv!$T$2:$T$1002))</f>
        <v>0.29411764705882354</v>
      </c>
      <c r="Z22" s="7">
        <f ca="1">_xlfn.XLOOKUP(P22,player_ratings.csv!$B$2:$B$1002,player_ratings.csv!$U$2:$U$1002)</f>
        <v>0.64700000000000002</v>
      </c>
      <c r="AA22" s="18">
        <f ca="1"/>
        <v>10</v>
      </c>
      <c r="AB22" s="11">
        <f ca="1">IF(R22&gt;0,IFERROR(2*_xlfn.BINOM.INV(_xlfn.BINOM.INV(T22,U22,RAND()),V22,RAND())+3*_xlfn.BINOM.INV(_xlfn.BINOM.INV(T22,W22,RAND()),X22,RAND())+_xlfn.BINOM.INV(_xlfn.BINOM.INV(T22,Y22,RAND()),Z22,RAND()),ROUND((T22/S22)*_xlfn.XLOOKUP(P22,player_ratings.csv!$B$2:$B$1002,player_ratings.csv!$AD$2:$AD$1002),0)),0)</f>
        <v>1</v>
      </c>
    </row>
    <row r="23" spans="1:28" ht="15.75" customHeight="1" x14ac:dyDescent="0.2">
      <c r="A23" s="1" t="s">
        <v>637</v>
      </c>
      <c r="B23" s="1" t="str">
        <f ca="1">_xlfn.XLOOKUP(M23,'Player Working'!$G$5:$G$20,'Player Working'!$H$5:$H$20)</f>
        <v>Alex Len</v>
      </c>
      <c r="C23" s="1">
        <f ca="1">_xlfn.XLOOKUP(B23,player_ratings.csv!$B$2:$B$1002,player_ratings.csv!$H$2:$H$1002)</f>
        <v>8.5</v>
      </c>
      <c r="D23" s="2">
        <f ca="1">IF(M23&lt;=5,C23,C23/SUM('Player Working'!$I$10:$I$20)*(240-SUM('Player Working'!$I$5:'Player Working'!$I$9)))</f>
        <v>5.7466777408637872</v>
      </c>
      <c r="E23" s="1">
        <f ca="1">IF(D23&gt;0,_xlfn.XLOOKUP(B23,player_ratings.csv!$B$2:$B$1002,player_ratings.csv!$J$2:$J$1002)+_xlfn.XLOOKUP( B23,player_ratings.csv!$B$2:$B$1002,player_ratings.csv!$T$2:$T$1002,0 ))</f>
        <v>2.6</v>
      </c>
      <c r="F23" s="2">
        <f ca="1">((0.0182*(D23)^2-0.1186*(D23)+2.3528)/(0.0182*(C23)^2-0.1186*(C23)+2.3528))*E23*_xlfn.XLOOKUP($D$5,teams,'Team IDS'!$D$2:$D$31)</f>
        <v>2.262280683088858</v>
      </c>
      <c r="G23" s="7">
        <f ca="1">_xlfn.XLOOKUP($B23,player_ratings.csv!$B$2:$B$1002,player_ratings.csv!$P$2:$P$1002)/(_xlfn.XLOOKUP($B23,player_ratings.csv!$B$2:$B$1002,player_ratings.csv!$P$2:$P$1002)+_xlfn.XLOOKUP($B23,player_ratings.csv!$B$2:$B$1002,player_ratings.csv!$M$2:$M$1002)+_xlfn.XLOOKUP($B23,player_ratings.csv!$B$2:$B$1002,player_ratings.csv!$T$2:$T$1002))</f>
        <v>0.61538461538461542</v>
      </c>
      <c r="H23" s="7">
        <f ca="1">_xlfn.XLOOKUP(B23,player_ratings.csv!$B$2:$B$1002,player_ratings.csv!$Q$2:$Q$1002)</f>
        <v>0.68799999999999994</v>
      </c>
      <c r="I23" s="7">
        <f ca="1">_xlfn.XLOOKUP($B23,player_ratings.csv!$B$2:$B$1002,player_ratings.csv!$M$2:$M$1002)/(_xlfn.XLOOKUP($B23,player_ratings.csv!$B$2:$B$1002,player_ratings.csv!$P$2:$P$1002)+_xlfn.XLOOKUP($B23,player_ratings.csv!$B$2:$B$1002,player_ratings.csv!$M$2:$M$1002)+_xlfn.XLOOKUP($B23,player_ratings.csv!$B$2:$B$1002,player_ratings.csv!$T$2:$T$1002))</f>
        <v>7.6923076923076927E-2</v>
      </c>
      <c r="J23" s="7">
        <f ca="1">_xlfn.XLOOKUP(B23,player_ratings.csv!$B$2:$B$1002,player_ratings.csv!$N$2:$N$1002)</f>
        <v>0</v>
      </c>
      <c r="K23" s="7">
        <f ca="1">_xlfn.XLOOKUP($B23,player_ratings.csv!$B$2:$B$1002,player_ratings.csv!$T$2:$T$1002)/(_xlfn.XLOOKUP($B23,player_ratings.csv!$B$2:$B$1002,player_ratings.csv!$P$2:$P$1002)+_xlfn.XLOOKUP($B23,player_ratings.csv!$B$2:$B$1002,player_ratings.csv!$M$2:$M$1002)+_xlfn.XLOOKUP($B23,player_ratings.csv!$B$2:$B$1002,player_ratings.csv!$T$2:$T$1002))</f>
        <v>0.30769230769230771</v>
      </c>
      <c r="L23" s="7">
        <f ca="1">_xlfn.XLOOKUP(B23,player_ratings.csv!$B$2:$B$1002,player_ratings.csv!$U$2:$U$1002)</f>
        <v>0.46700000000000003</v>
      </c>
      <c r="M23" s="14">
        <f ca="1"/>
        <v>11</v>
      </c>
      <c r="N23" s="11">
        <f ca="1">IF(D23&gt;0,IFERROR(2*_xlfn.BINOM.INV(_xlfn.BINOM.INV(F23,G23,RAND()),H23,RAND())+3*_xlfn.BINOM.INV(_xlfn.BINOM.INV(F23,I23,RAND()),J23,RAND())+_xlfn.BINOM.INV(_xlfn.BINOM.INV(F23,K23,RAND()),L23,RAND()),ROUND((F23/E23)*_xlfn.XLOOKUP(B23,player_ratings.csv!$B$2:$B$1002,player_ratings.csv!$AD$2:$AD$1002),0)),0)</f>
        <v>2</v>
      </c>
      <c r="O23" s="24" t="s">
        <v>637</v>
      </c>
      <c r="P23" s="1" t="str">
        <f ca="1">_xlfn.XLOOKUP(AA23,'Player Working'!$G$38:$G$64,'Player Working'!$H$38:$H$64)</f>
        <v>Blake Wesley</v>
      </c>
      <c r="Q23" s="1">
        <f ca="1">_xlfn.XLOOKUP(P23,player_ratings.csv!$B$2:$B$1002,player_ratings.csv!$H$2:$H$1002)</f>
        <v>11.7</v>
      </c>
      <c r="R23" s="2">
        <f ca="1">IF(AA23&lt;=5,Q23,Q23/SUM('Player Working'!$I$10:$I$20)*(240-SUM('Player Working'!$I$5:$I$9)))</f>
        <v>7.910132890365448</v>
      </c>
      <c r="S23" s="1">
        <f ca="1">IF(R23&gt;0,_xlfn.XLOOKUP(P23,player_ratings.csv!$B$2:$B$1002,player_ratings.csv!$J$2:$J$1002)+_xlfn.XLOOKUP( P23,player_ratings.csv!$B$2:$B$1002,player_ratings.csv!$T$2:$T$1002,0 ))</f>
        <v>3.9</v>
      </c>
      <c r="T23" s="2">
        <f ca="1">((0.0182*(R23)^2-0.1186*(R23)+2.3528)/(0.0182*(Q23)^2-0.1186*(Q23)+2.3528))*S23*_xlfn.XLOOKUP($D$2,teams,'Team IDS'!$D$2:$D$31)</f>
        <v>2.8944090806862937</v>
      </c>
      <c r="U23" s="7">
        <f ca="1">_xlfn.XLOOKUP($P23,player_ratings.csv!$B$2:$B$1002,player_ratings.csv!$P$2:$P$1002)/(_xlfn.XLOOKUP($P23,player_ratings.csv!$B$2:$B$1002,player_ratings.csv!$P$2:$P$1002)+_xlfn.XLOOKUP($P23,player_ratings.csv!$B$2:$B$1002,player_ratings.csv!$M$2:$M$1002)+_xlfn.XLOOKUP($P23,player_ratings.csv!$B$2:$B$1002,player_ratings.csv!$T$2:$T$1002))</f>
        <v>0.61538461538461542</v>
      </c>
      <c r="V23" s="7">
        <f ca="1">_xlfn.XLOOKUP(P23,player_ratings.csv!$B$2:$B$1002,player_ratings.csv!$Q$2:$Q$1002)</f>
        <v>0.6</v>
      </c>
      <c r="W23" s="7">
        <f ca="1">_xlfn.XLOOKUP($P23,player_ratings.csv!$B$2:$B$1002,player_ratings.csv!$M$2:$M$1002)/(_xlfn.XLOOKUP($P23,player_ratings.csv!$B$2:$B$1002,player_ratings.csv!$P$2:$P$1002)+_xlfn.XLOOKUP($P23,player_ratings.csv!$B$2:$B$1002,player_ratings.csv!$M$2:$M$1002)+_xlfn.XLOOKUP($P23,player_ratings.csv!$B$2:$B$1002,player_ratings.csv!$T$2:$T$1002))</f>
        <v>0.15384615384615385</v>
      </c>
      <c r="X23" s="7">
        <f ca="1">_xlfn.XLOOKUP(P23,player_ratings.csv!$B$2:$B$1002,player_ratings.csv!$N$2:$N$1002)</f>
        <v>0.11799999999999999</v>
      </c>
      <c r="Y23" s="7">
        <f ca="1">_xlfn.XLOOKUP($P23,player_ratings.csv!$B$2:$B$1002,player_ratings.csv!$T$2:$T$1002)/(_xlfn.XLOOKUP($P23,player_ratings.csv!$B$2:$B$1002,player_ratings.csv!$P$2:$P$1002)+_xlfn.XLOOKUP($P23,player_ratings.csv!$B$2:$B$1002,player_ratings.csv!$M$2:$M$1002)+_xlfn.XLOOKUP($P23,player_ratings.csv!$B$2:$B$1002,player_ratings.csv!$T$2:$T$1002))</f>
        <v>0.23076923076923078</v>
      </c>
      <c r="Z23" s="7">
        <f ca="1">_xlfn.XLOOKUP(P23,player_ratings.csv!$B$2:$B$1002,player_ratings.csv!$U$2:$U$1002)</f>
        <v>0.52</v>
      </c>
      <c r="AA23" s="18">
        <f ca="1"/>
        <v>11</v>
      </c>
      <c r="AB23" s="11">
        <f ca="1">IF(R23&gt;0,IFERROR(2*_xlfn.BINOM.INV(_xlfn.BINOM.INV(T23,U23,RAND()),V23,RAND())+3*_xlfn.BINOM.INV(_xlfn.BINOM.INV(T23,W23,RAND()),X23,RAND())+_xlfn.BINOM.INV(_xlfn.BINOM.INV(T23,Y23,RAND()),Z23,RAND()),ROUND((T23/S23)*_xlfn.XLOOKUP(P23,player_ratings.csv!$B$2:$B$1002,player_ratings.csv!$AD$2:$AD$1002),0)),0)</f>
        <v>0</v>
      </c>
    </row>
    <row r="24" spans="1:28" ht="15.75" customHeight="1" x14ac:dyDescent="0.2">
      <c r="A24" s="1" t="s">
        <v>638</v>
      </c>
      <c r="B24" s="1" t="str">
        <f ca="1">_xlfn.XLOOKUP(M24,'Player Working'!$G$5:$G$20,'Player Working'!$H$5:$H$20)</f>
        <v>JaVale McGee</v>
      </c>
      <c r="C24" s="1">
        <f ca="1">_xlfn.XLOOKUP(B24,player_ratings.csv!$B$2:$B$1002,player_ratings.csv!$H$2:$H$1002)</f>
        <v>7.9</v>
      </c>
      <c r="D24" s="2">
        <f ca="1">IF(M24&lt;=5,C24,C24/SUM('Player Working'!$I$10:$I$20)*(240-SUM('Player Working'!$I$5:'Player Working'!$I$9)))</f>
        <v>5.3410299003322264</v>
      </c>
      <c r="E24" s="1">
        <f ca="1">IF(D24&gt;0,_xlfn.XLOOKUP(B24,player_ratings.csv!$B$2:$B$1002,player_ratings.csv!$J$2:$J$1002)+_xlfn.XLOOKUP( B24,player_ratings.csv!$B$2:$B$1002,player_ratings.csv!$T$2:$T$1002,0 ))</f>
        <v>4.0999999999999996</v>
      </c>
      <c r="F24" s="2">
        <f ca="1">((0.0182*(D24)^2-0.1186*(D24)+2.3528)/(0.0182*(C24)^2-0.1186*(C24)+2.3528))*E24*_xlfn.XLOOKUP($D$5,teams,'Team IDS'!$D$2:$D$31)</f>
        <v>3.6631063741577949</v>
      </c>
      <c r="G24" s="7">
        <f ca="1">_xlfn.XLOOKUP($B24,player_ratings.csv!$B$2:$B$1002,player_ratings.csv!$P$2:$P$1002)/(_xlfn.XLOOKUP($B24,player_ratings.csv!$B$2:$B$1002,player_ratings.csv!$P$2:$P$1002)+_xlfn.XLOOKUP($B24,player_ratings.csv!$B$2:$B$1002,player_ratings.csv!$M$2:$M$1002)+_xlfn.XLOOKUP($B24,player_ratings.csv!$B$2:$B$1002,player_ratings.csv!$T$2:$T$1002))</f>
        <v>0.70731707317073178</v>
      </c>
      <c r="H24" s="7">
        <f ca="1">_xlfn.XLOOKUP(B24,player_ratings.csv!$B$2:$B$1002,player_ratings.csv!$Q$2:$Q$1002)</f>
        <v>0.65200000000000002</v>
      </c>
      <c r="I24" s="7">
        <f ca="1">_xlfn.XLOOKUP($B24,player_ratings.csv!$B$2:$B$1002,player_ratings.csv!$M$2:$M$1002)/(_xlfn.XLOOKUP($B24,player_ratings.csv!$B$2:$B$1002,player_ratings.csv!$P$2:$P$1002)+_xlfn.XLOOKUP($B24,player_ratings.csv!$B$2:$B$1002,player_ratings.csv!$M$2:$M$1002)+_xlfn.XLOOKUP($B24,player_ratings.csv!$B$2:$B$1002,player_ratings.csv!$T$2:$T$1002))</f>
        <v>2.4390243902439029E-2</v>
      </c>
      <c r="J24" s="7">
        <f ca="1">_xlfn.XLOOKUP(B24,player_ratings.csv!$B$2:$B$1002,player_ratings.csv!$N$2:$N$1002)</f>
        <v>0</v>
      </c>
      <c r="K24" s="7">
        <f ca="1">_xlfn.XLOOKUP($B24,player_ratings.csv!$B$2:$B$1002,player_ratings.csv!$T$2:$T$1002)/(_xlfn.XLOOKUP($B24,player_ratings.csv!$B$2:$B$1002,player_ratings.csv!$P$2:$P$1002)+_xlfn.XLOOKUP($B24,player_ratings.csv!$B$2:$B$1002,player_ratings.csv!$M$2:$M$1002)+_xlfn.XLOOKUP($B24,player_ratings.csv!$B$2:$B$1002,player_ratings.csv!$T$2:$T$1002))</f>
        <v>0.26829268292682934</v>
      </c>
      <c r="L24" s="7">
        <f ca="1">_xlfn.XLOOKUP(B24,player_ratings.csv!$B$2:$B$1002,player_ratings.csv!$U$2:$U$1002)</f>
        <v>0.58099999999999996</v>
      </c>
      <c r="M24" s="14">
        <f ca="1"/>
        <v>12</v>
      </c>
      <c r="N24" s="11">
        <f ca="1">IF(D24&gt;0,IFERROR(2*_xlfn.BINOM.INV(_xlfn.BINOM.INV(F24,G24,RAND()),H24,RAND())+3*_xlfn.BINOM.INV(_xlfn.BINOM.INV(F24,I24,RAND()),J24,RAND())+_xlfn.BINOM.INV(_xlfn.BINOM.INV(F24,K24,RAND()),L24,RAND()),ROUND((F24/E24)*_xlfn.XLOOKUP(B24,player_ratings.csv!$B$2:$B$1002,player_ratings.csv!$AD$2:$AD$1002),0)),0)</f>
        <v>4</v>
      </c>
      <c r="O24" s="24" t="s">
        <v>638</v>
      </c>
      <c r="P24" s="1" t="str">
        <f ca="1">_xlfn.XLOOKUP(AA24,'Player Working'!$G$38:$G$64,'Player Working'!$H$38:$H$64)</f>
        <v>Devonte' Graham</v>
      </c>
      <c r="Q24" s="1">
        <f ca="1">_xlfn.XLOOKUP(P24,player_ratings.csv!$B$2:$B$1002,player_ratings.csv!$H$2:$H$1002)</f>
        <v>8.8000000000000007</v>
      </c>
      <c r="R24" s="2">
        <f ca="1">IF(AA24&lt;=5,Q24,Q24/SUM('Player Working'!$I$10:$I$20)*(240-SUM('Player Working'!$I$5:$I$9)))</f>
        <v>5.9495016611295695</v>
      </c>
      <c r="S24" s="1">
        <f ca="1">IF(R24&gt;0,_xlfn.XLOOKUP(P24,player_ratings.csv!$B$2:$B$1002,player_ratings.csv!$J$2:$J$1002)+_xlfn.XLOOKUP( P24,player_ratings.csv!$B$2:$B$1002,player_ratings.csv!$T$2:$T$1002,0 ))</f>
        <v>3.5999999999999996</v>
      </c>
      <c r="T24" s="2">
        <f ca="1">((0.0182*(R24)^2-0.1186*(R24)+2.3528)/(0.0182*(Q24)^2-0.1186*(Q24)+2.3528))*S24*_xlfn.XLOOKUP($D$2,teams,'Team IDS'!$D$2:$D$31)</f>
        <v>3.0485096025150069</v>
      </c>
      <c r="U24" s="7">
        <f ca="1">_xlfn.XLOOKUP($P24,player_ratings.csv!$B$2:$B$1002,player_ratings.csv!$P$2:$P$1002)/(_xlfn.XLOOKUP($P24,player_ratings.csv!$B$2:$B$1002,player_ratings.csv!$P$2:$P$1002)+_xlfn.XLOOKUP($P24,player_ratings.csv!$B$2:$B$1002,player_ratings.csv!$M$2:$M$1002)+_xlfn.XLOOKUP($P24,player_ratings.csv!$B$2:$B$1002,player_ratings.csv!$T$2:$T$1002))</f>
        <v>0.22222222222222227</v>
      </c>
      <c r="V24" s="7">
        <f ca="1">_xlfn.XLOOKUP(P24,player_ratings.csv!$B$2:$B$1002,player_ratings.csv!$Q$2:$Q$1002)</f>
        <v>0.5</v>
      </c>
      <c r="W24" s="7">
        <f ca="1">_xlfn.XLOOKUP($P24,player_ratings.csv!$B$2:$B$1002,player_ratings.csv!$M$2:$M$1002)/(_xlfn.XLOOKUP($P24,player_ratings.csv!$B$2:$B$1002,player_ratings.csv!$P$2:$P$1002)+_xlfn.XLOOKUP($P24,player_ratings.csv!$B$2:$B$1002,player_ratings.csv!$M$2:$M$1002)+_xlfn.XLOOKUP($P24,player_ratings.csv!$B$2:$B$1002,player_ratings.csv!$T$2:$T$1002))</f>
        <v>0.55555555555555558</v>
      </c>
      <c r="X24" s="7">
        <f ca="1">_xlfn.XLOOKUP(P24,player_ratings.csv!$B$2:$B$1002,player_ratings.csv!$N$2:$N$1002)</f>
        <v>0.35</v>
      </c>
      <c r="Y24" s="7">
        <f ca="1">_xlfn.XLOOKUP($P24,player_ratings.csv!$B$2:$B$1002,player_ratings.csv!$T$2:$T$1002)/(_xlfn.XLOOKUP($P24,player_ratings.csv!$B$2:$B$1002,player_ratings.csv!$P$2:$P$1002)+_xlfn.XLOOKUP($P24,player_ratings.csv!$B$2:$B$1002,player_ratings.csv!$M$2:$M$1002)+_xlfn.XLOOKUP($P24,player_ratings.csv!$B$2:$B$1002,player_ratings.csv!$T$2:$T$1002))</f>
        <v>0.22222222222222227</v>
      </c>
      <c r="Z24" s="7">
        <f ca="1">_xlfn.XLOOKUP(P24,player_ratings.csv!$B$2:$B$1002,player_ratings.csv!$U$2:$U$1002)</f>
        <v>0.75</v>
      </c>
      <c r="AA24" s="18">
        <f ca="1"/>
        <v>12</v>
      </c>
      <c r="AB24" s="11">
        <f ca="1">IF(R24&gt;0,IFERROR(2*_xlfn.BINOM.INV(_xlfn.BINOM.INV(T24,U24,RAND()),V24,RAND())+3*_xlfn.BINOM.INV(_xlfn.BINOM.INV(T24,W24,RAND()),X24,RAND())+_xlfn.BINOM.INV(_xlfn.BINOM.INV(T24,Y24,RAND()),Z24,RAND()),ROUND((T24/S24)*_xlfn.XLOOKUP(P24,player_ratings.csv!$B$2:$B$1002,player_ratings.csv!$AD$2:$AD$1002),0)),0)</f>
        <v>2</v>
      </c>
    </row>
    <row r="25" spans="1:28" ht="15.75" customHeight="1" x14ac:dyDescent="0.2">
      <c r="A25" s="1" t="s">
        <v>639</v>
      </c>
      <c r="B25" s="1" t="str">
        <f ca="1">_xlfn.XLOOKUP(M25,'Player Working'!$G$5:$G$20,'Player Working'!$H$5:$H$20)</f>
        <v>Colby Jones</v>
      </c>
      <c r="C25" s="1">
        <f ca="1">_xlfn.XLOOKUP(B25,player_ratings.csv!$B$2:$B$1002,player_ratings.csv!$H$2:$H$1002)</f>
        <v>7.1</v>
      </c>
      <c r="D25" s="2">
        <f ca="1">IF(M25&lt;=5,C25,C25/SUM('Player Working'!$I$10:$I$20)*(240-SUM('Player Working'!$I$5:'Player Working'!$I$9)))</f>
        <v>4.8001661129568109</v>
      </c>
      <c r="E25" s="1">
        <f ca="1">IF(D25&gt;0,_xlfn.XLOOKUP(B25,player_ratings.csv!$B$2:$B$1002,player_ratings.csv!$J$2:$J$1002)+_xlfn.XLOOKUP( B25,player_ratings.csv!$B$2:$B$1002,player_ratings.csv!$T$2:$T$1002,0 ))</f>
        <v>3</v>
      </c>
      <c r="F25" s="2">
        <f ca="1">((0.0182*(D25)^2-0.1186*(D25)+2.3528)/(0.0182*(C25)^2-0.1186*(C25)+2.3528))*E25*_xlfn.XLOOKUP($D$5,teams,'Team IDS'!$D$2:$D$31)</f>
        <v>2.7717711858051262</v>
      </c>
      <c r="G25" s="7">
        <f ca="1">_xlfn.XLOOKUP($B25,player_ratings.csv!$B$2:$B$1002,player_ratings.csv!$P$2:$P$1002)/(_xlfn.XLOOKUP($B25,player_ratings.csv!$B$2:$B$1002,player_ratings.csv!$P$2:$P$1002)+_xlfn.XLOOKUP($B25,player_ratings.csv!$B$2:$B$1002,player_ratings.csv!$M$2:$M$1002)+_xlfn.XLOOKUP($B25,player_ratings.csv!$B$2:$B$1002,player_ratings.csv!$T$2:$T$1002))</f>
        <v>0.6333333333333333</v>
      </c>
      <c r="H25" s="7">
        <f ca="1">_xlfn.XLOOKUP(B25,player_ratings.csv!$B$2:$B$1002,player_ratings.csv!$Q$2:$Q$1002)</f>
        <v>0.48499999999999999</v>
      </c>
      <c r="I25" s="7">
        <f ca="1">_xlfn.XLOOKUP($B25,player_ratings.csv!$B$2:$B$1002,player_ratings.csv!$M$2:$M$1002)/(_xlfn.XLOOKUP($B25,player_ratings.csv!$B$2:$B$1002,player_ratings.csv!$P$2:$P$1002)+_xlfn.XLOOKUP($B25,player_ratings.csv!$B$2:$B$1002,player_ratings.csv!$M$2:$M$1002)+_xlfn.XLOOKUP($B25,player_ratings.csv!$B$2:$B$1002,player_ratings.csv!$T$2:$T$1002))</f>
        <v>0.26666666666666666</v>
      </c>
      <c r="J25" s="7">
        <f ca="1">_xlfn.XLOOKUP(B25,player_ratings.csv!$B$2:$B$1002,player_ratings.csv!$N$2:$N$1002)</f>
        <v>7.6999999999999999E-2</v>
      </c>
      <c r="K25" s="7">
        <f ca="1">_xlfn.XLOOKUP($B25,player_ratings.csv!$B$2:$B$1002,player_ratings.csv!$T$2:$T$1002)/(_xlfn.XLOOKUP($B25,player_ratings.csv!$B$2:$B$1002,player_ratings.csv!$P$2:$P$1002)+_xlfn.XLOOKUP($B25,player_ratings.csv!$B$2:$B$1002,player_ratings.csv!$M$2:$M$1002)+_xlfn.XLOOKUP($B25,player_ratings.csv!$B$2:$B$1002,player_ratings.csv!$T$2:$T$1002))</f>
        <v>9.9999999999999992E-2</v>
      </c>
      <c r="L25" s="7">
        <f ca="1">_xlfn.XLOOKUP(B25,player_ratings.csv!$B$2:$B$1002,player_ratings.csv!$U$2:$U$1002)</f>
        <v>0.4</v>
      </c>
      <c r="M25" s="14">
        <f ca="1"/>
        <v>13</v>
      </c>
      <c r="N25" s="11">
        <f ca="1">IF(D25&gt;0,IFERROR(2*_xlfn.BINOM.INV(_xlfn.BINOM.INV(F25,G25,RAND()),H25,RAND())+3*_xlfn.BINOM.INV(_xlfn.BINOM.INV(F25,I25,RAND()),J25,RAND())+_xlfn.BINOM.INV(_xlfn.BINOM.INV(F25,K25,RAND()),L25,RAND()),ROUND((F25/E25)*_xlfn.XLOOKUP(B25,player_ratings.csv!$B$2:$B$1002,player_ratings.csv!$AD$2:$AD$1002),0)),0)</f>
        <v>2</v>
      </c>
      <c r="O25" s="24" t="s">
        <v>639</v>
      </c>
      <c r="P25" s="1" t="str">
        <f ca="1">_xlfn.XLOOKUP(AA25,'Player Working'!$G$38:$G$64,'Player Working'!$H$38:$H$64)</f>
        <v>Sandro Mamukelashvili</v>
      </c>
      <c r="Q25" s="1">
        <f ca="1">_xlfn.XLOOKUP(P25,player_ratings.csv!$B$2:$B$1002,player_ratings.csv!$H$2:$H$1002)</f>
        <v>6.6</v>
      </c>
      <c r="R25" s="2">
        <f ca="1">IF(AA25&lt;=5,Q25,Q25/SUM('Player Working'!$I$10:$I$20)*(240-SUM('Player Working'!$I$5:$I$9)))</f>
        <v>4.462126245847176</v>
      </c>
      <c r="S25" s="1">
        <f ca="1">IF(R25&gt;0,_xlfn.XLOOKUP(P25,player_ratings.csv!$B$2:$B$1002,player_ratings.csv!$J$2:$J$1002)+_xlfn.XLOOKUP( P25,player_ratings.csv!$B$2:$B$1002,player_ratings.csv!$T$2:$T$1002,0 ))</f>
        <v>2.8000000000000003</v>
      </c>
      <c r="T25" s="2">
        <f ca="1">((0.0182*(R25)^2-0.1186*(R25)+2.3528)/(0.0182*(Q25)^2-0.1186*(Q25)+2.3528))*S25*_xlfn.XLOOKUP($D$2,teams,'Team IDS'!$D$2:$D$31)</f>
        <v>2.6024652417935132</v>
      </c>
      <c r="U25" s="7">
        <f ca="1">_xlfn.XLOOKUP($P25,player_ratings.csv!$B$2:$B$1002,player_ratings.csv!$P$2:$P$1002)/(_xlfn.XLOOKUP($P25,player_ratings.csv!$B$2:$B$1002,player_ratings.csv!$P$2:$P$1002)+_xlfn.XLOOKUP($P25,player_ratings.csv!$B$2:$B$1002,player_ratings.csv!$M$2:$M$1002)+_xlfn.XLOOKUP($P25,player_ratings.csv!$B$2:$B$1002,player_ratings.csv!$T$2:$T$1002))</f>
        <v>0.3571428571428571</v>
      </c>
      <c r="V25" s="7">
        <f ca="1">_xlfn.XLOOKUP(P25,player_ratings.csv!$B$2:$B$1002,player_ratings.csv!$Q$2:$Q$1002)</f>
        <v>0.621</v>
      </c>
      <c r="W25" s="7">
        <f ca="1">_xlfn.XLOOKUP($P25,player_ratings.csv!$B$2:$B$1002,player_ratings.csv!$M$2:$M$1002)/(_xlfn.XLOOKUP($P25,player_ratings.csv!$B$2:$B$1002,player_ratings.csv!$P$2:$P$1002)+_xlfn.XLOOKUP($P25,player_ratings.csv!$B$2:$B$1002,player_ratings.csv!$M$2:$M$1002)+_xlfn.XLOOKUP($P25,player_ratings.csv!$B$2:$B$1002,player_ratings.csv!$T$2:$T$1002))</f>
        <v>0.42857142857142849</v>
      </c>
      <c r="X25" s="7">
        <f ca="1">_xlfn.XLOOKUP(P25,player_ratings.csv!$B$2:$B$1002,player_ratings.csv!$N$2:$N$1002)</f>
        <v>0.24199999999999999</v>
      </c>
      <c r="Y25" s="7">
        <f ca="1">_xlfn.XLOOKUP($P25,player_ratings.csv!$B$2:$B$1002,player_ratings.csv!$T$2:$T$1002)/(_xlfn.XLOOKUP($P25,player_ratings.csv!$B$2:$B$1002,player_ratings.csv!$P$2:$P$1002)+_xlfn.XLOOKUP($P25,player_ratings.csv!$B$2:$B$1002,player_ratings.csv!$M$2:$M$1002)+_xlfn.XLOOKUP($P25,player_ratings.csv!$B$2:$B$1002,player_ratings.csv!$T$2:$T$1002))</f>
        <v>0.21428571428571425</v>
      </c>
      <c r="Z25" s="7">
        <f ca="1">_xlfn.XLOOKUP(P25,player_ratings.csv!$B$2:$B$1002,player_ratings.csv!$U$2:$U$1002)</f>
        <v>0.75</v>
      </c>
      <c r="AA25" s="18">
        <f ca="1"/>
        <v>13</v>
      </c>
      <c r="AB25" s="11">
        <f ca="1">IF(R25&gt;0,IFERROR(2*_xlfn.BINOM.INV(_xlfn.BINOM.INV(T25,U25,RAND()),V25,RAND())+3*_xlfn.BINOM.INV(_xlfn.BINOM.INV(T25,W25,RAND()),X25,RAND())+_xlfn.BINOM.INV(_xlfn.BINOM.INV(T25,Y25,RAND()),Z25,RAND()),ROUND((T25/S25)*_xlfn.XLOOKUP(P25,player_ratings.csv!$B$2:$B$1002,player_ratings.csv!$AD$2:$AD$1002),0)),0)</f>
        <v>4</v>
      </c>
    </row>
    <row r="26" spans="1:28" ht="15.75" customHeight="1" x14ac:dyDescent="0.2">
      <c r="A26" s="1"/>
      <c r="B26" s="1"/>
      <c r="C26" s="8"/>
      <c r="D26" s="9"/>
      <c r="E26" s="8"/>
      <c r="F26" s="9"/>
      <c r="G26" s="10"/>
      <c r="H26" s="10"/>
      <c r="I26" s="10"/>
      <c r="J26" s="10"/>
      <c r="K26" s="7"/>
      <c r="L26" s="10"/>
      <c r="M26" s="16">
        <f ca="1"/>
        <v>14</v>
      </c>
      <c r="N26" s="8">
        <f t="array" aca="1" ref="N26" ca="1">IF(D26&gt;0,IFERROR(2*_xlfn.BINOM.INV(_xlfn.BINOM.INV(F26,G26,RAND()),H26,RAND())+3*_xlfn.BINOM.INV(_xlfn.BINOM.INV(F26,I26,RAND()),J26,RAND())+_xlfn.BINOM.INV(_xlfn.BINOM.INV(F26,K26,RAND()),L26,RAND()),ROUND((F26/E26)*_xludf.XLOOKUP(B26,player_ratings.csv!$B$2:$B$1002,player_ratings.csv!$AD$2:$AD$1002),0)),0)</f>
        <v>0</v>
      </c>
      <c r="AA26" s="17">
        <f ca="1"/>
        <v>14</v>
      </c>
    </row>
    <row r="27" spans="1:28" ht="15.75" customHeight="1" x14ac:dyDescent="0.2">
      <c r="A27" s="1"/>
      <c r="B27" s="1"/>
      <c r="C27" s="8"/>
      <c r="D27" s="9"/>
      <c r="E27" s="8"/>
      <c r="F27" s="9"/>
      <c r="G27" s="10"/>
      <c r="H27" s="10"/>
      <c r="I27" s="10"/>
      <c r="J27" s="10"/>
      <c r="K27" s="7"/>
      <c r="L27" s="10"/>
      <c r="M27" s="16">
        <f ca="1"/>
        <v>15</v>
      </c>
      <c r="N27" s="8">
        <f t="array" aca="1" ref="N27" ca="1">IF(D27&gt;0,IFERROR(2*_xlfn.BINOM.INV(_xlfn.BINOM.INV(F27,G27,RAND()),H27,RAND())+3*_xlfn.BINOM.INV(_xlfn.BINOM.INV(F27,I27,RAND()),J27,RAND())+_xlfn.BINOM.INV(_xlfn.BINOM.INV(F27,K27,RAND()),L27,RAND()),ROUND((F27/E27)*_xludf.XLOOKUP(B27,player_ratings.csv!$B$2:$B$1002,player_ratings.csv!$AD$2:$AD$1002),0)),0)</f>
        <v>0</v>
      </c>
      <c r="AA27" s="17">
        <f ca="1"/>
        <v>15</v>
      </c>
      <c r="AB27" s="17"/>
    </row>
    <row r="28" spans="1:28" ht="15.75" customHeight="1" x14ac:dyDescent="0.2">
      <c r="A28" s="1"/>
      <c r="B28" s="1"/>
      <c r="C28" s="8"/>
      <c r="D28" s="9"/>
      <c r="E28" s="8"/>
      <c r="F28" s="9"/>
      <c r="G28" s="10"/>
      <c r="H28" s="10"/>
      <c r="I28" s="10"/>
      <c r="J28" s="10"/>
      <c r="K28" s="10"/>
      <c r="L28" s="10"/>
      <c r="M28" s="16">
        <f ca="1"/>
        <v>16</v>
      </c>
      <c r="N28" s="8">
        <f t="array" aca="1" ref="N28" ca="1">IF(D28&gt;0,IFERROR(2*_xlfn.BINOM.INV(_xlfn.BINOM.INV(F28,G28,RAND()),H28,RAND())+3*_xlfn.BINOM.INV(_xlfn.BINOM.INV(F28,I28,RAND()),J28,RAND())+_xlfn.BINOM.INV(_xlfn.BINOM.INV(F28,K28,RAND()),L28,RAND()),ROUND((F28/E28)*_xludf.XLOOKUP(B28,player_ratings.csv!$B$2:$B$1002,player_ratings.csv!$AD$2:$AD$1002),0)),0)</f>
        <v>0</v>
      </c>
      <c r="AA28" s="17">
        <f ca="1"/>
        <v>16</v>
      </c>
      <c r="AB28" s="17"/>
    </row>
    <row r="29" spans="1:28" ht="15.75" customHeight="1" x14ac:dyDescent="0.2">
      <c r="B29" s="1"/>
      <c r="J29" s="14"/>
      <c r="M29" s="15">
        <f ca="1"/>
        <v>17</v>
      </c>
      <c r="AB29" s="17"/>
    </row>
    <row r="30" spans="1:28" ht="15.75" customHeight="1" x14ac:dyDescent="0.2">
      <c r="M30" s="17">
        <f ca="1"/>
        <v>18</v>
      </c>
      <c r="AB30" s="17"/>
    </row>
    <row r="31" spans="1:28" ht="15.75" customHeight="1" x14ac:dyDescent="0.2">
      <c r="M31" s="17"/>
    </row>
    <row r="32" spans="1:28" ht="15.75" customHeight="1" x14ac:dyDescent="0.2">
      <c r="M32" s="17"/>
    </row>
    <row r="33" spans="13:13" ht="15.75" customHeight="1" x14ac:dyDescent="0.2">
      <c r="M33" s="17"/>
    </row>
    <row r="34" spans="13:13" ht="15.75" customHeight="1" x14ac:dyDescent="0.2">
      <c r="M34" s="17"/>
    </row>
    <row r="35" spans="13:13" ht="15.75" customHeight="1" x14ac:dyDescent="0.2">
      <c r="M35" s="17"/>
    </row>
    <row r="36" spans="13:13" ht="15.75" customHeight="1" x14ac:dyDescent="0.2">
      <c r="M36" s="17"/>
    </row>
    <row r="37" spans="13:13" ht="15.75" customHeight="1" x14ac:dyDescent="0.2"/>
    <row r="38" spans="13:13" ht="15.75" customHeight="1" x14ac:dyDescent="0.2"/>
    <row r="39" spans="13:13" ht="15.75" customHeight="1" x14ac:dyDescent="0.2"/>
    <row r="40" spans="13:13" ht="15.75" customHeight="1" x14ac:dyDescent="0.2"/>
    <row r="41" spans="13:13" ht="15.75" customHeight="1" x14ac:dyDescent="0.2"/>
    <row r="42" spans="13:13" ht="15.75" customHeight="1" x14ac:dyDescent="0.2"/>
    <row r="43" spans="13:13" ht="15.75" customHeight="1" x14ac:dyDescent="0.2"/>
    <row r="44" spans="13:13" ht="15.75" customHeight="1" x14ac:dyDescent="0.2"/>
    <row r="45" spans="13:13" ht="15.75" customHeight="1" x14ac:dyDescent="0.2"/>
    <row r="46" spans="13:13" ht="15.75" customHeight="1" x14ac:dyDescent="0.2"/>
    <row r="47" spans="13:13" ht="15.75" customHeight="1" x14ac:dyDescent="0.2"/>
    <row r="48" spans="13:13" ht="15.75" customHeight="1" x14ac:dyDescent="0.2"/>
    <row r="49" spans="13:13" ht="15.75" customHeight="1" x14ac:dyDescent="0.2"/>
    <row r="50" spans="13:13" ht="15.75" customHeight="1" x14ac:dyDescent="0.2"/>
    <row r="51" spans="13:13" ht="15.75" customHeight="1" x14ac:dyDescent="0.2"/>
    <row r="52" spans="13:13" ht="15.75" customHeight="1" x14ac:dyDescent="0.2">
      <c r="M52" s="17"/>
    </row>
    <row r="53" spans="13:13" ht="15.75" customHeight="1" x14ac:dyDescent="0.2">
      <c r="M53" s="17"/>
    </row>
    <row r="54" spans="13:13" ht="15.75" customHeight="1" x14ac:dyDescent="0.2">
      <c r="M54" s="17"/>
    </row>
    <row r="55" spans="13:13" ht="15.75" customHeight="1" x14ac:dyDescent="0.2">
      <c r="M55" s="17"/>
    </row>
    <row r="56" spans="13:13" ht="15.75" customHeight="1" x14ac:dyDescent="0.2">
      <c r="M56" s="17"/>
    </row>
    <row r="57" spans="13:13" ht="15.75" customHeight="1" x14ac:dyDescent="0.2">
      <c r="M57" s="17"/>
    </row>
    <row r="58" spans="13:13" ht="15.75" customHeight="1" x14ac:dyDescent="0.2">
      <c r="M58" s="17"/>
    </row>
    <row r="59" spans="13:13" ht="15.75" customHeight="1" x14ac:dyDescent="0.2">
      <c r="M59" s="17"/>
    </row>
    <row r="60" spans="13:13" ht="15.75" customHeight="1" x14ac:dyDescent="0.2">
      <c r="M60" s="17"/>
    </row>
    <row r="61" spans="13:13" ht="15.75" customHeight="1" x14ac:dyDescent="0.2">
      <c r="M61" s="17"/>
    </row>
    <row r="62" spans="13:13" ht="15.75" customHeight="1" x14ac:dyDescent="0.2">
      <c r="M62" s="17"/>
    </row>
    <row r="63" spans="13:13" ht="15.75" customHeight="1" x14ac:dyDescent="0.2">
      <c r="M63" s="17"/>
    </row>
    <row r="64" spans="13:13" ht="15.75" customHeight="1" x14ac:dyDescent="0.2">
      <c r="M64" s="17"/>
    </row>
    <row r="65" spans="13:13" ht="15.75" customHeight="1" x14ac:dyDescent="0.2">
      <c r="M65" s="17"/>
    </row>
    <row r="66" spans="13:13" ht="15.75" customHeight="1" x14ac:dyDescent="0.2">
      <c r="M66" s="17"/>
    </row>
    <row r="67" spans="13:13" ht="15.75" customHeight="1" x14ac:dyDescent="0.2">
      <c r="M67" s="17"/>
    </row>
    <row r="68" spans="13:13" ht="15.75" customHeight="1" x14ac:dyDescent="0.2">
      <c r="M68" s="17"/>
    </row>
    <row r="69" spans="13:13" ht="15.75" customHeight="1" x14ac:dyDescent="0.2"/>
    <row r="70" spans="13:13" ht="15.75" customHeight="1" x14ac:dyDescent="0.2"/>
    <row r="71" spans="13:13" ht="15.75" customHeight="1" x14ac:dyDescent="0.2"/>
    <row r="72" spans="13:13" ht="15.75" customHeight="1" x14ac:dyDescent="0.2"/>
    <row r="73" spans="13:13" ht="15.75" customHeight="1" x14ac:dyDescent="0.2"/>
    <row r="74" spans="13:13" ht="15.75" customHeight="1" x14ac:dyDescent="0.2"/>
    <row r="75" spans="13:13" ht="15.75" customHeight="1" x14ac:dyDescent="0.2"/>
    <row r="76" spans="13:13" ht="15.75" customHeight="1" x14ac:dyDescent="0.2"/>
    <row r="77" spans="13:13" ht="15.75" customHeight="1" x14ac:dyDescent="0.2"/>
    <row r="78" spans="13:13" ht="15.75" customHeight="1" x14ac:dyDescent="0.2"/>
    <row r="79" spans="13:13" ht="15.75" customHeight="1" x14ac:dyDescent="0.2"/>
    <row r="80" spans="13:1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P9:AB10"/>
    <mergeCell ref="M5:N6"/>
    <mergeCell ref="M2:N3"/>
    <mergeCell ref="B9:N10"/>
    <mergeCell ref="B2:C3"/>
    <mergeCell ref="D2:J3"/>
    <mergeCell ref="K2:L3"/>
    <mergeCell ref="B5:C6"/>
    <mergeCell ref="D5:J6"/>
    <mergeCell ref="K5:L6"/>
  </mergeCells>
  <conditionalFormatting sqref="K5 K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ErrorMessage="1" sqref="D5 D2" xr:uid="{00000000-0002-0000-0400-000000000000}">
      <formula1>teams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3081-7351-4903-B554-E25BE26F13B1}">
  <dimension ref="A1:D1002"/>
  <sheetViews>
    <sheetView workbookViewId="0">
      <selection activeCell="G13" sqref="G13"/>
    </sheetView>
  </sheetViews>
  <sheetFormatPr defaultRowHeight="12.75" x14ac:dyDescent="0.2"/>
  <cols>
    <col min="2" max="2" width="15.42578125" bestFit="1" customWidth="1"/>
    <col min="3" max="3" width="21" bestFit="1" customWidth="1"/>
  </cols>
  <sheetData>
    <row r="1" spans="1:4" x14ac:dyDescent="0.2">
      <c r="B1" s="13" t="str">
        <f>Results!$D$2</f>
        <v>Sacramento Kings</v>
      </c>
      <c r="C1" s="13" t="str">
        <f>Results!$D$5</f>
        <v>San Antonio Spurs</v>
      </c>
      <c r="D1" s="13" t="s">
        <v>675</v>
      </c>
    </row>
    <row r="2" spans="1:4" x14ac:dyDescent="0.2">
      <c r="A2" s="12" t="s">
        <v>640</v>
      </c>
      <c r="B2">
        <f ca="1">SUM(Results!N12:N25)</f>
        <v>120</v>
      </c>
      <c r="C2">
        <f ca="1">SUM(Results!AB12:AB25)</f>
        <v>89</v>
      </c>
    </row>
    <row r="3" spans="1:4" x14ac:dyDescent="0.2">
      <c r="A3" cm="1">
        <f t="array" ref="A3:A1002">_xlfn.SEQUENCE(1000)</f>
        <v>1</v>
      </c>
      <c r="B3">
        <f t="dataTable" ref="B3:C1002" dt2D="0" dtr="0" r1="M1" ca="1"/>
        <v>116</v>
      </c>
      <c r="C3">
        <v>97</v>
      </c>
      <c r="D3" t="str" cm="1">
        <f t="array" ref="D3">_xlfn.IFS(B3&gt;C3,"Win",B3&lt;C3,"Loss",B3=C3,"Tie")</f>
        <v>Win</v>
      </c>
    </row>
    <row r="4" spans="1:4" x14ac:dyDescent="0.2">
      <c r="A4">
        <v>2</v>
      </c>
      <c r="B4">
        <v>118</v>
      </c>
      <c r="C4">
        <v>92</v>
      </c>
      <c r="D4" t="str" cm="1">
        <f t="array" ref="D4">_xlfn.IFS(B4&gt;C4,"Win",B4&lt;C4,"Loss",B4=C4,"Tie")</f>
        <v>Win</v>
      </c>
    </row>
    <row r="5" spans="1:4" x14ac:dyDescent="0.2">
      <c r="A5">
        <v>3</v>
      </c>
      <c r="B5">
        <v>106</v>
      </c>
      <c r="C5">
        <v>108</v>
      </c>
      <c r="D5" t="str" cm="1">
        <f t="array" ref="D5">_xlfn.IFS(B5&gt;C5,"Win",B5&lt;C5,"Loss",B5=C5,"Tie")</f>
        <v>Loss</v>
      </c>
    </row>
    <row r="6" spans="1:4" x14ac:dyDescent="0.2">
      <c r="A6">
        <v>4</v>
      </c>
      <c r="B6">
        <v>116</v>
      </c>
      <c r="C6">
        <v>98</v>
      </c>
      <c r="D6" t="str" cm="1">
        <f t="array" ref="D6">_xlfn.IFS(B6&gt;C6,"Win",B6&lt;C6,"Loss",B6=C6,"Tie")</f>
        <v>Win</v>
      </c>
    </row>
    <row r="7" spans="1:4" x14ac:dyDescent="0.2">
      <c r="A7">
        <v>5</v>
      </c>
      <c r="B7">
        <v>123</v>
      </c>
      <c r="C7">
        <v>84</v>
      </c>
      <c r="D7" t="str" cm="1">
        <f t="array" ref="D7">_xlfn.IFS(B7&gt;C7,"Win",B7&lt;C7,"Loss",B7=C7,"Tie")</f>
        <v>Win</v>
      </c>
    </row>
    <row r="8" spans="1:4" x14ac:dyDescent="0.2">
      <c r="A8">
        <v>6</v>
      </c>
      <c r="B8">
        <v>96</v>
      </c>
      <c r="C8">
        <v>118</v>
      </c>
      <c r="D8" t="str" cm="1">
        <f t="array" ref="D8">_xlfn.IFS(B8&gt;C8,"Win",B8&lt;C8,"Loss",B8=C8,"Tie")</f>
        <v>Loss</v>
      </c>
    </row>
    <row r="9" spans="1:4" x14ac:dyDescent="0.2">
      <c r="A9">
        <v>7</v>
      </c>
      <c r="B9">
        <v>108</v>
      </c>
      <c r="C9">
        <v>118</v>
      </c>
      <c r="D9" t="str" cm="1">
        <f t="array" ref="D9">_xlfn.IFS(B9&gt;C9,"Win",B9&lt;C9,"Loss",B9=C9,"Tie")</f>
        <v>Loss</v>
      </c>
    </row>
    <row r="10" spans="1:4" x14ac:dyDescent="0.2">
      <c r="A10">
        <v>8</v>
      </c>
      <c r="B10">
        <v>137</v>
      </c>
      <c r="C10">
        <v>90</v>
      </c>
      <c r="D10" t="str" cm="1">
        <f t="array" ref="D10">_xlfn.IFS(B10&gt;C10,"Win",B10&lt;C10,"Loss",B10=C10,"Tie")</f>
        <v>Win</v>
      </c>
    </row>
    <row r="11" spans="1:4" x14ac:dyDescent="0.2">
      <c r="A11">
        <v>9</v>
      </c>
      <c r="B11">
        <v>105</v>
      </c>
      <c r="C11">
        <v>88</v>
      </c>
      <c r="D11" t="str" cm="1">
        <f t="array" ref="D11">_xlfn.IFS(B11&gt;C11,"Win",B11&lt;C11,"Loss",B11=C11,"Tie")</f>
        <v>Win</v>
      </c>
    </row>
    <row r="12" spans="1:4" x14ac:dyDescent="0.2">
      <c r="A12">
        <v>10</v>
      </c>
      <c r="B12">
        <v>110</v>
      </c>
      <c r="C12">
        <v>128</v>
      </c>
      <c r="D12" t="str" cm="1">
        <f t="array" ref="D12">_xlfn.IFS(B12&gt;C12,"Win",B12&lt;C12,"Loss",B12=C12,"Tie")</f>
        <v>Loss</v>
      </c>
    </row>
    <row r="13" spans="1:4" x14ac:dyDescent="0.2">
      <c r="A13">
        <v>11</v>
      </c>
      <c r="B13">
        <v>107</v>
      </c>
      <c r="C13">
        <v>99</v>
      </c>
      <c r="D13" t="str" cm="1">
        <f t="array" ref="D13">_xlfn.IFS(B13&gt;C13,"Win",B13&lt;C13,"Loss",B13=C13,"Tie")</f>
        <v>Win</v>
      </c>
    </row>
    <row r="14" spans="1:4" x14ac:dyDescent="0.2">
      <c r="A14">
        <v>12</v>
      </c>
      <c r="B14">
        <v>77</v>
      </c>
      <c r="C14">
        <v>94</v>
      </c>
      <c r="D14" t="str" cm="1">
        <f t="array" ref="D14">_xlfn.IFS(B14&gt;C14,"Win",B14&lt;C14,"Loss",B14=C14,"Tie")</f>
        <v>Loss</v>
      </c>
    </row>
    <row r="15" spans="1:4" x14ac:dyDescent="0.2">
      <c r="A15">
        <v>13</v>
      </c>
      <c r="B15">
        <v>91</v>
      </c>
      <c r="C15">
        <v>108</v>
      </c>
      <c r="D15" t="str" cm="1">
        <f t="array" ref="D15">_xlfn.IFS(B15&gt;C15,"Win",B15&lt;C15,"Loss",B15=C15,"Tie")</f>
        <v>Loss</v>
      </c>
    </row>
    <row r="16" spans="1:4" x14ac:dyDescent="0.2">
      <c r="A16">
        <v>14</v>
      </c>
      <c r="B16">
        <v>122</v>
      </c>
      <c r="C16">
        <v>112</v>
      </c>
      <c r="D16" t="str" cm="1">
        <f t="array" ref="D16">_xlfn.IFS(B16&gt;C16,"Win",B16&lt;C16,"Loss",B16=C16,"Tie")</f>
        <v>Win</v>
      </c>
    </row>
    <row r="17" spans="1:4" x14ac:dyDescent="0.2">
      <c r="A17">
        <v>15</v>
      </c>
      <c r="B17">
        <v>113</v>
      </c>
      <c r="C17">
        <v>100</v>
      </c>
      <c r="D17" t="str" cm="1">
        <f t="array" ref="D17">_xlfn.IFS(B17&gt;C17,"Win",B17&lt;C17,"Loss",B17=C17,"Tie")</f>
        <v>Win</v>
      </c>
    </row>
    <row r="18" spans="1:4" x14ac:dyDescent="0.2">
      <c r="A18">
        <v>16</v>
      </c>
      <c r="B18">
        <v>128</v>
      </c>
      <c r="C18">
        <v>101</v>
      </c>
      <c r="D18" t="str" cm="1">
        <f t="array" ref="D18">_xlfn.IFS(B18&gt;C18,"Win",B18&lt;C18,"Loss",B18=C18,"Tie")</f>
        <v>Win</v>
      </c>
    </row>
    <row r="19" spans="1:4" x14ac:dyDescent="0.2">
      <c r="A19">
        <v>17</v>
      </c>
      <c r="B19">
        <v>121</v>
      </c>
      <c r="C19">
        <v>104</v>
      </c>
      <c r="D19" t="str" cm="1">
        <f t="array" ref="D19">_xlfn.IFS(B19&gt;C19,"Win",B19&lt;C19,"Loss",B19=C19,"Tie")</f>
        <v>Win</v>
      </c>
    </row>
    <row r="20" spans="1:4" x14ac:dyDescent="0.2">
      <c r="A20">
        <v>18</v>
      </c>
      <c r="B20">
        <v>122</v>
      </c>
      <c r="C20">
        <v>85</v>
      </c>
      <c r="D20" t="str" cm="1">
        <f t="array" ref="D20">_xlfn.IFS(B20&gt;C20,"Win",B20&lt;C20,"Loss",B20=C20,"Tie")</f>
        <v>Win</v>
      </c>
    </row>
    <row r="21" spans="1:4" x14ac:dyDescent="0.2">
      <c r="A21">
        <v>19</v>
      </c>
      <c r="B21">
        <v>98</v>
      </c>
      <c r="C21">
        <v>109</v>
      </c>
      <c r="D21" t="str" cm="1">
        <f t="array" ref="D21">_xlfn.IFS(B21&gt;C21,"Win",B21&lt;C21,"Loss",B21=C21,"Tie")</f>
        <v>Loss</v>
      </c>
    </row>
    <row r="22" spans="1:4" x14ac:dyDescent="0.2">
      <c r="A22">
        <v>20</v>
      </c>
      <c r="B22">
        <v>108</v>
      </c>
      <c r="C22">
        <v>100</v>
      </c>
      <c r="D22" t="str" cm="1">
        <f t="array" ref="D22">_xlfn.IFS(B22&gt;C22,"Win",B22&lt;C22,"Loss",B22=C22,"Tie")</f>
        <v>Win</v>
      </c>
    </row>
    <row r="23" spans="1:4" x14ac:dyDescent="0.2">
      <c r="A23">
        <v>21</v>
      </c>
      <c r="B23">
        <v>122</v>
      </c>
      <c r="C23">
        <v>102</v>
      </c>
      <c r="D23" t="str" cm="1">
        <f t="array" ref="D23">_xlfn.IFS(B23&gt;C23,"Win",B23&lt;C23,"Loss",B23=C23,"Tie")</f>
        <v>Win</v>
      </c>
    </row>
    <row r="24" spans="1:4" x14ac:dyDescent="0.2">
      <c r="A24">
        <v>22</v>
      </c>
      <c r="B24">
        <v>97</v>
      </c>
      <c r="C24">
        <v>102</v>
      </c>
      <c r="D24" t="str" cm="1">
        <f t="array" ref="D24">_xlfn.IFS(B24&gt;C24,"Win",B24&lt;C24,"Loss",B24=C24,"Tie")</f>
        <v>Loss</v>
      </c>
    </row>
    <row r="25" spans="1:4" x14ac:dyDescent="0.2">
      <c r="A25">
        <v>23</v>
      </c>
      <c r="B25">
        <v>111</v>
      </c>
      <c r="C25">
        <v>87</v>
      </c>
      <c r="D25" t="str" cm="1">
        <f t="array" ref="D25">_xlfn.IFS(B25&gt;C25,"Win",B25&lt;C25,"Loss",B25=C25,"Tie")</f>
        <v>Win</v>
      </c>
    </row>
    <row r="26" spans="1:4" x14ac:dyDescent="0.2">
      <c r="A26">
        <v>24</v>
      </c>
      <c r="B26">
        <v>125</v>
      </c>
      <c r="C26">
        <v>101</v>
      </c>
      <c r="D26" t="str" cm="1">
        <f t="array" ref="D26">_xlfn.IFS(B26&gt;C26,"Win",B26&lt;C26,"Loss",B26=C26,"Tie")</f>
        <v>Win</v>
      </c>
    </row>
    <row r="27" spans="1:4" x14ac:dyDescent="0.2">
      <c r="A27">
        <v>25</v>
      </c>
      <c r="B27">
        <v>135</v>
      </c>
      <c r="C27">
        <v>104</v>
      </c>
      <c r="D27" t="str" cm="1">
        <f t="array" ref="D27">_xlfn.IFS(B27&gt;C27,"Win",B27&lt;C27,"Loss",B27=C27,"Tie")</f>
        <v>Win</v>
      </c>
    </row>
    <row r="28" spans="1:4" x14ac:dyDescent="0.2">
      <c r="A28">
        <v>26</v>
      </c>
      <c r="B28">
        <v>119</v>
      </c>
      <c r="C28">
        <v>102</v>
      </c>
      <c r="D28" t="str" cm="1">
        <f t="array" ref="D28">_xlfn.IFS(B28&gt;C28,"Win",B28&lt;C28,"Loss",B28=C28,"Tie")</f>
        <v>Win</v>
      </c>
    </row>
    <row r="29" spans="1:4" x14ac:dyDescent="0.2">
      <c r="A29">
        <v>27</v>
      </c>
      <c r="B29">
        <v>111</v>
      </c>
      <c r="C29">
        <v>92</v>
      </c>
      <c r="D29" t="str" cm="1">
        <f t="array" ref="D29">_xlfn.IFS(B29&gt;C29,"Win",B29&lt;C29,"Loss",B29=C29,"Tie")</f>
        <v>Win</v>
      </c>
    </row>
    <row r="30" spans="1:4" x14ac:dyDescent="0.2">
      <c r="A30">
        <v>28</v>
      </c>
      <c r="B30">
        <v>127</v>
      </c>
      <c r="C30">
        <v>111</v>
      </c>
      <c r="D30" t="str" cm="1">
        <f t="array" ref="D30">_xlfn.IFS(B30&gt;C30,"Win",B30&lt;C30,"Loss",B30=C30,"Tie")</f>
        <v>Win</v>
      </c>
    </row>
    <row r="31" spans="1:4" x14ac:dyDescent="0.2">
      <c r="A31">
        <v>29</v>
      </c>
      <c r="B31">
        <v>139</v>
      </c>
      <c r="C31">
        <v>101</v>
      </c>
      <c r="D31" t="str" cm="1">
        <f t="array" ref="D31">_xlfn.IFS(B31&gt;C31,"Win",B31&lt;C31,"Loss",B31=C31,"Tie")</f>
        <v>Win</v>
      </c>
    </row>
    <row r="32" spans="1:4" x14ac:dyDescent="0.2">
      <c r="A32">
        <v>30</v>
      </c>
      <c r="B32">
        <v>108</v>
      </c>
      <c r="C32">
        <v>110</v>
      </c>
      <c r="D32" t="str" cm="1">
        <f t="array" ref="D32">_xlfn.IFS(B32&gt;C32,"Win",B32&lt;C32,"Loss",B32=C32,"Tie")</f>
        <v>Loss</v>
      </c>
    </row>
    <row r="33" spans="1:4" x14ac:dyDescent="0.2">
      <c r="A33">
        <v>31</v>
      </c>
      <c r="B33">
        <v>117</v>
      </c>
      <c r="C33">
        <v>111</v>
      </c>
      <c r="D33" t="str" cm="1">
        <f t="array" ref="D33">_xlfn.IFS(B33&gt;C33,"Win",B33&lt;C33,"Loss",B33=C33,"Tie")</f>
        <v>Win</v>
      </c>
    </row>
    <row r="34" spans="1:4" x14ac:dyDescent="0.2">
      <c r="A34">
        <v>32</v>
      </c>
      <c r="B34">
        <v>116</v>
      </c>
      <c r="C34">
        <v>110</v>
      </c>
      <c r="D34" t="str" cm="1">
        <f t="array" ref="D34">_xlfn.IFS(B34&gt;C34,"Win",B34&lt;C34,"Loss",B34=C34,"Tie")</f>
        <v>Win</v>
      </c>
    </row>
    <row r="35" spans="1:4" x14ac:dyDescent="0.2">
      <c r="A35">
        <v>33</v>
      </c>
      <c r="B35">
        <v>117</v>
      </c>
      <c r="C35">
        <v>88</v>
      </c>
      <c r="D35" t="str" cm="1">
        <f t="array" ref="D35">_xlfn.IFS(B35&gt;C35,"Win",B35&lt;C35,"Loss",B35=C35,"Tie")</f>
        <v>Win</v>
      </c>
    </row>
    <row r="36" spans="1:4" x14ac:dyDescent="0.2">
      <c r="A36">
        <v>34</v>
      </c>
      <c r="B36">
        <v>86</v>
      </c>
      <c r="C36">
        <v>119</v>
      </c>
      <c r="D36" t="str" cm="1">
        <f t="array" ref="D36">_xlfn.IFS(B36&gt;C36,"Win",B36&lt;C36,"Loss",B36=C36,"Tie")</f>
        <v>Loss</v>
      </c>
    </row>
    <row r="37" spans="1:4" x14ac:dyDescent="0.2">
      <c r="A37">
        <v>35</v>
      </c>
      <c r="B37">
        <v>75</v>
      </c>
      <c r="C37">
        <v>110</v>
      </c>
      <c r="D37" t="str" cm="1">
        <f t="array" ref="D37">_xlfn.IFS(B37&gt;C37,"Win",B37&lt;C37,"Loss",B37=C37,"Tie")</f>
        <v>Loss</v>
      </c>
    </row>
    <row r="38" spans="1:4" x14ac:dyDescent="0.2">
      <c r="A38">
        <v>36</v>
      </c>
      <c r="B38">
        <v>124</v>
      </c>
      <c r="C38">
        <v>102</v>
      </c>
      <c r="D38" t="str" cm="1">
        <f t="array" ref="D38">_xlfn.IFS(B38&gt;C38,"Win",B38&lt;C38,"Loss",B38=C38,"Tie")</f>
        <v>Win</v>
      </c>
    </row>
    <row r="39" spans="1:4" x14ac:dyDescent="0.2">
      <c r="A39">
        <v>37</v>
      </c>
      <c r="B39">
        <v>118</v>
      </c>
      <c r="C39">
        <v>94</v>
      </c>
      <c r="D39" t="str" cm="1">
        <f t="array" ref="D39">_xlfn.IFS(B39&gt;C39,"Win",B39&lt;C39,"Loss",B39=C39,"Tie")</f>
        <v>Win</v>
      </c>
    </row>
    <row r="40" spans="1:4" x14ac:dyDescent="0.2">
      <c r="A40">
        <v>38</v>
      </c>
      <c r="B40">
        <v>112</v>
      </c>
      <c r="C40">
        <v>107</v>
      </c>
      <c r="D40" t="str" cm="1">
        <f t="array" ref="D40">_xlfn.IFS(B40&gt;C40,"Win",B40&lt;C40,"Loss",B40=C40,"Tie")</f>
        <v>Win</v>
      </c>
    </row>
    <row r="41" spans="1:4" x14ac:dyDescent="0.2">
      <c r="A41">
        <v>39</v>
      </c>
      <c r="B41">
        <v>100</v>
      </c>
      <c r="C41">
        <v>97</v>
      </c>
      <c r="D41" t="str" cm="1">
        <f t="array" ref="D41">_xlfn.IFS(B41&gt;C41,"Win",B41&lt;C41,"Loss",B41=C41,"Tie")</f>
        <v>Win</v>
      </c>
    </row>
    <row r="42" spans="1:4" x14ac:dyDescent="0.2">
      <c r="A42">
        <v>40</v>
      </c>
      <c r="B42">
        <v>112</v>
      </c>
      <c r="C42">
        <v>97</v>
      </c>
      <c r="D42" t="str" cm="1">
        <f t="array" ref="D42">_xlfn.IFS(B42&gt;C42,"Win",B42&lt;C42,"Loss",B42=C42,"Tie")</f>
        <v>Win</v>
      </c>
    </row>
    <row r="43" spans="1:4" x14ac:dyDescent="0.2">
      <c r="A43">
        <v>41</v>
      </c>
      <c r="B43">
        <v>121</v>
      </c>
      <c r="C43">
        <v>113</v>
      </c>
      <c r="D43" t="str" cm="1">
        <f t="array" ref="D43">_xlfn.IFS(B43&gt;C43,"Win",B43&lt;C43,"Loss",B43=C43,"Tie")</f>
        <v>Win</v>
      </c>
    </row>
    <row r="44" spans="1:4" x14ac:dyDescent="0.2">
      <c r="A44">
        <v>42</v>
      </c>
      <c r="B44">
        <v>102</v>
      </c>
      <c r="C44">
        <v>108</v>
      </c>
      <c r="D44" t="str" cm="1">
        <f t="array" ref="D44">_xlfn.IFS(B44&gt;C44,"Win",B44&lt;C44,"Loss",B44=C44,"Tie")</f>
        <v>Loss</v>
      </c>
    </row>
    <row r="45" spans="1:4" x14ac:dyDescent="0.2">
      <c r="A45">
        <v>43</v>
      </c>
      <c r="B45">
        <v>116</v>
      </c>
      <c r="C45">
        <v>102</v>
      </c>
      <c r="D45" t="str" cm="1">
        <f t="array" ref="D45">_xlfn.IFS(B45&gt;C45,"Win",B45&lt;C45,"Loss",B45=C45,"Tie")</f>
        <v>Win</v>
      </c>
    </row>
    <row r="46" spans="1:4" x14ac:dyDescent="0.2">
      <c r="A46">
        <v>44</v>
      </c>
      <c r="B46">
        <v>92</v>
      </c>
      <c r="C46">
        <v>87</v>
      </c>
      <c r="D46" t="str" cm="1">
        <f t="array" ref="D46">_xlfn.IFS(B46&gt;C46,"Win",B46&lt;C46,"Loss",B46=C46,"Tie")</f>
        <v>Win</v>
      </c>
    </row>
    <row r="47" spans="1:4" x14ac:dyDescent="0.2">
      <c r="A47">
        <v>45</v>
      </c>
      <c r="B47">
        <v>123</v>
      </c>
      <c r="C47">
        <v>99</v>
      </c>
      <c r="D47" t="str" cm="1">
        <f t="array" ref="D47">_xlfn.IFS(B47&gt;C47,"Win",B47&lt;C47,"Loss",B47=C47,"Tie")</f>
        <v>Win</v>
      </c>
    </row>
    <row r="48" spans="1:4" x14ac:dyDescent="0.2">
      <c r="A48">
        <v>46</v>
      </c>
      <c r="B48">
        <v>124</v>
      </c>
      <c r="C48">
        <v>92</v>
      </c>
      <c r="D48" t="str" cm="1">
        <f t="array" ref="D48">_xlfn.IFS(B48&gt;C48,"Win",B48&lt;C48,"Loss",B48=C48,"Tie")</f>
        <v>Win</v>
      </c>
    </row>
    <row r="49" spans="1:4" x14ac:dyDescent="0.2">
      <c r="A49">
        <v>47</v>
      </c>
      <c r="B49">
        <v>117</v>
      </c>
      <c r="C49">
        <v>120</v>
      </c>
      <c r="D49" t="str" cm="1">
        <f t="array" ref="D49">_xlfn.IFS(B49&gt;C49,"Win",B49&lt;C49,"Loss",B49=C49,"Tie")</f>
        <v>Loss</v>
      </c>
    </row>
    <row r="50" spans="1:4" x14ac:dyDescent="0.2">
      <c r="A50">
        <v>48</v>
      </c>
      <c r="B50">
        <v>114</v>
      </c>
      <c r="C50">
        <v>93</v>
      </c>
      <c r="D50" t="str" cm="1">
        <f t="array" ref="D50">_xlfn.IFS(B50&gt;C50,"Win",B50&lt;C50,"Loss",B50=C50,"Tie")</f>
        <v>Win</v>
      </c>
    </row>
    <row r="51" spans="1:4" x14ac:dyDescent="0.2">
      <c r="A51">
        <v>49</v>
      </c>
      <c r="B51">
        <v>105</v>
      </c>
      <c r="C51">
        <v>90</v>
      </c>
      <c r="D51" t="str" cm="1">
        <f t="array" ref="D51">_xlfn.IFS(B51&gt;C51,"Win",B51&lt;C51,"Loss",B51=C51,"Tie")</f>
        <v>Win</v>
      </c>
    </row>
    <row r="52" spans="1:4" x14ac:dyDescent="0.2">
      <c r="A52">
        <v>50</v>
      </c>
      <c r="B52">
        <v>113</v>
      </c>
      <c r="C52">
        <v>97</v>
      </c>
      <c r="D52" t="str" cm="1">
        <f t="array" ref="D52">_xlfn.IFS(B52&gt;C52,"Win",B52&lt;C52,"Loss",B52=C52,"Tie")</f>
        <v>Win</v>
      </c>
    </row>
    <row r="53" spans="1:4" x14ac:dyDescent="0.2">
      <c r="A53">
        <v>51</v>
      </c>
      <c r="B53">
        <v>123</v>
      </c>
      <c r="C53">
        <v>79</v>
      </c>
      <c r="D53" t="str" cm="1">
        <f t="array" ref="D53">_xlfn.IFS(B53&gt;C53,"Win",B53&lt;C53,"Loss",B53=C53,"Tie")</f>
        <v>Win</v>
      </c>
    </row>
    <row r="54" spans="1:4" x14ac:dyDescent="0.2">
      <c r="A54">
        <v>52</v>
      </c>
      <c r="B54">
        <v>119</v>
      </c>
      <c r="C54">
        <v>98</v>
      </c>
      <c r="D54" t="str" cm="1">
        <f t="array" ref="D54">_xlfn.IFS(B54&gt;C54,"Win",B54&lt;C54,"Loss",B54=C54,"Tie")</f>
        <v>Win</v>
      </c>
    </row>
    <row r="55" spans="1:4" x14ac:dyDescent="0.2">
      <c r="A55">
        <v>53</v>
      </c>
      <c r="B55">
        <v>96</v>
      </c>
      <c r="C55">
        <v>110</v>
      </c>
      <c r="D55" t="str" cm="1">
        <f t="array" ref="D55">_xlfn.IFS(B55&gt;C55,"Win",B55&lt;C55,"Loss",B55=C55,"Tie")</f>
        <v>Loss</v>
      </c>
    </row>
    <row r="56" spans="1:4" x14ac:dyDescent="0.2">
      <c r="A56">
        <v>54</v>
      </c>
      <c r="B56">
        <v>105</v>
      </c>
      <c r="C56">
        <v>121</v>
      </c>
      <c r="D56" t="str" cm="1">
        <f t="array" ref="D56">_xlfn.IFS(B56&gt;C56,"Win",B56&lt;C56,"Loss",B56=C56,"Tie")</f>
        <v>Loss</v>
      </c>
    </row>
    <row r="57" spans="1:4" x14ac:dyDescent="0.2">
      <c r="A57">
        <v>55</v>
      </c>
      <c r="B57">
        <v>92</v>
      </c>
      <c r="C57">
        <v>100</v>
      </c>
      <c r="D57" t="str" cm="1">
        <f t="array" ref="D57">_xlfn.IFS(B57&gt;C57,"Win",B57&lt;C57,"Loss",B57=C57,"Tie")</f>
        <v>Loss</v>
      </c>
    </row>
    <row r="58" spans="1:4" x14ac:dyDescent="0.2">
      <c r="A58">
        <v>56</v>
      </c>
      <c r="B58">
        <v>96</v>
      </c>
      <c r="C58">
        <v>90</v>
      </c>
      <c r="D58" t="str" cm="1">
        <f t="array" ref="D58">_xlfn.IFS(B58&gt;C58,"Win",B58&lt;C58,"Loss",B58=C58,"Tie")</f>
        <v>Win</v>
      </c>
    </row>
    <row r="59" spans="1:4" x14ac:dyDescent="0.2">
      <c r="A59">
        <v>57</v>
      </c>
      <c r="B59">
        <v>99</v>
      </c>
      <c r="C59">
        <v>97</v>
      </c>
      <c r="D59" t="str" cm="1">
        <f t="array" ref="D59">_xlfn.IFS(B59&gt;C59,"Win",B59&lt;C59,"Loss",B59=C59,"Tie")</f>
        <v>Win</v>
      </c>
    </row>
    <row r="60" spans="1:4" x14ac:dyDescent="0.2">
      <c r="A60">
        <v>58</v>
      </c>
      <c r="B60">
        <v>107</v>
      </c>
      <c r="C60">
        <v>109</v>
      </c>
      <c r="D60" t="str" cm="1">
        <f t="array" ref="D60">_xlfn.IFS(B60&gt;C60,"Win",B60&lt;C60,"Loss",B60=C60,"Tie")</f>
        <v>Loss</v>
      </c>
    </row>
    <row r="61" spans="1:4" x14ac:dyDescent="0.2">
      <c r="A61">
        <v>59</v>
      </c>
      <c r="B61">
        <v>109</v>
      </c>
      <c r="C61">
        <v>115</v>
      </c>
      <c r="D61" t="str" cm="1">
        <f t="array" ref="D61">_xlfn.IFS(B61&gt;C61,"Win",B61&lt;C61,"Loss",B61=C61,"Tie")</f>
        <v>Loss</v>
      </c>
    </row>
    <row r="62" spans="1:4" x14ac:dyDescent="0.2">
      <c r="A62">
        <v>60</v>
      </c>
      <c r="B62">
        <v>90</v>
      </c>
      <c r="C62">
        <v>71</v>
      </c>
      <c r="D62" t="str" cm="1">
        <f t="array" ref="D62">_xlfn.IFS(B62&gt;C62,"Win",B62&lt;C62,"Loss",B62=C62,"Tie")</f>
        <v>Win</v>
      </c>
    </row>
    <row r="63" spans="1:4" x14ac:dyDescent="0.2">
      <c r="A63">
        <v>61</v>
      </c>
      <c r="B63">
        <v>115</v>
      </c>
      <c r="C63">
        <v>117</v>
      </c>
      <c r="D63" t="str" cm="1">
        <f t="array" ref="D63">_xlfn.IFS(B63&gt;C63,"Win",B63&lt;C63,"Loss",B63=C63,"Tie")</f>
        <v>Loss</v>
      </c>
    </row>
    <row r="64" spans="1:4" x14ac:dyDescent="0.2">
      <c r="A64">
        <v>62</v>
      </c>
      <c r="B64">
        <v>123</v>
      </c>
      <c r="C64">
        <v>96</v>
      </c>
      <c r="D64" t="str" cm="1">
        <f t="array" ref="D64">_xlfn.IFS(B64&gt;C64,"Win",B64&lt;C64,"Loss",B64=C64,"Tie")</f>
        <v>Win</v>
      </c>
    </row>
    <row r="65" spans="1:4" x14ac:dyDescent="0.2">
      <c r="A65">
        <v>63</v>
      </c>
      <c r="B65">
        <v>114</v>
      </c>
      <c r="C65">
        <v>86</v>
      </c>
      <c r="D65" t="str" cm="1">
        <f t="array" ref="D65">_xlfn.IFS(B65&gt;C65,"Win",B65&lt;C65,"Loss",B65=C65,"Tie")</f>
        <v>Win</v>
      </c>
    </row>
    <row r="66" spans="1:4" x14ac:dyDescent="0.2">
      <c r="A66">
        <v>64</v>
      </c>
      <c r="B66">
        <v>123</v>
      </c>
      <c r="C66">
        <v>108</v>
      </c>
      <c r="D66" t="str" cm="1">
        <f t="array" ref="D66">_xlfn.IFS(B66&gt;C66,"Win",B66&lt;C66,"Loss",B66=C66,"Tie")</f>
        <v>Win</v>
      </c>
    </row>
    <row r="67" spans="1:4" x14ac:dyDescent="0.2">
      <c r="A67">
        <v>65</v>
      </c>
      <c r="B67">
        <v>105</v>
      </c>
      <c r="C67">
        <v>116</v>
      </c>
      <c r="D67" t="str" cm="1">
        <f t="array" ref="D67">_xlfn.IFS(B67&gt;C67,"Win",B67&lt;C67,"Loss",B67=C67,"Tie")</f>
        <v>Loss</v>
      </c>
    </row>
    <row r="68" spans="1:4" x14ac:dyDescent="0.2">
      <c r="A68">
        <v>66</v>
      </c>
      <c r="B68">
        <v>101</v>
      </c>
      <c r="C68">
        <v>104</v>
      </c>
      <c r="D68" t="str" cm="1">
        <f t="array" ref="D68">_xlfn.IFS(B68&gt;C68,"Win",B68&lt;C68,"Loss",B68=C68,"Tie")</f>
        <v>Loss</v>
      </c>
    </row>
    <row r="69" spans="1:4" x14ac:dyDescent="0.2">
      <c r="A69">
        <v>67</v>
      </c>
      <c r="B69">
        <v>107</v>
      </c>
      <c r="C69">
        <v>101</v>
      </c>
      <c r="D69" t="str" cm="1">
        <f t="array" ref="D69">_xlfn.IFS(B69&gt;C69,"Win",B69&lt;C69,"Loss",B69=C69,"Tie")</f>
        <v>Win</v>
      </c>
    </row>
    <row r="70" spans="1:4" x14ac:dyDescent="0.2">
      <c r="A70">
        <v>68</v>
      </c>
      <c r="B70">
        <v>86</v>
      </c>
      <c r="C70">
        <v>81</v>
      </c>
      <c r="D70" t="str" cm="1">
        <f t="array" ref="D70">_xlfn.IFS(B70&gt;C70,"Win",B70&lt;C70,"Loss",B70=C70,"Tie")</f>
        <v>Win</v>
      </c>
    </row>
    <row r="71" spans="1:4" x14ac:dyDescent="0.2">
      <c r="A71">
        <v>69</v>
      </c>
      <c r="B71">
        <v>113</v>
      </c>
      <c r="C71">
        <v>104</v>
      </c>
      <c r="D71" t="str" cm="1">
        <f t="array" ref="D71">_xlfn.IFS(B71&gt;C71,"Win",B71&lt;C71,"Loss",B71=C71,"Tie")</f>
        <v>Win</v>
      </c>
    </row>
    <row r="72" spans="1:4" x14ac:dyDescent="0.2">
      <c r="A72">
        <v>70</v>
      </c>
      <c r="B72">
        <v>102</v>
      </c>
      <c r="C72">
        <v>86</v>
      </c>
      <c r="D72" t="str" cm="1">
        <f t="array" ref="D72">_xlfn.IFS(B72&gt;C72,"Win",B72&lt;C72,"Loss",B72=C72,"Tie")</f>
        <v>Win</v>
      </c>
    </row>
    <row r="73" spans="1:4" x14ac:dyDescent="0.2">
      <c r="A73">
        <v>71</v>
      </c>
      <c r="B73">
        <v>118</v>
      </c>
      <c r="C73">
        <v>114</v>
      </c>
      <c r="D73" t="str" cm="1">
        <f t="array" ref="D73">_xlfn.IFS(B73&gt;C73,"Win",B73&lt;C73,"Loss",B73=C73,"Tie")</f>
        <v>Win</v>
      </c>
    </row>
    <row r="74" spans="1:4" x14ac:dyDescent="0.2">
      <c r="A74">
        <v>72</v>
      </c>
      <c r="B74">
        <v>92</v>
      </c>
      <c r="C74">
        <v>93</v>
      </c>
      <c r="D74" t="str" cm="1">
        <f t="array" ref="D74">_xlfn.IFS(B74&gt;C74,"Win",B74&lt;C74,"Loss",B74=C74,"Tie")</f>
        <v>Loss</v>
      </c>
    </row>
    <row r="75" spans="1:4" x14ac:dyDescent="0.2">
      <c r="A75">
        <v>73</v>
      </c>
      <c r="B75">
        <v>102</v>
      </c>
      <c r="C75">
        <v>118</v>
      </c>
      <c r="D75" t="str" cm="1">
        <f t="array" ref="D75">_xlfn.IFS(B75&gt;C75,"Win",B75&lt;C75,"Loss",B75=C75,"Tie")</f>
        <v>Loss</v>
      </c>
    </row>
    <row r="76" spans="1:4" x14ac:dyDescent="0.2">
      <c r="A76">
        <v>74</v>
      </c>
      <c r="B76">
        <v>90</v>
      </c>
      <c r="C76">
        <v>108</v>
      </c>
      <c r="D76" t="str" cm="1">
        <f t="array" ref="D76">_xlfn.IFS(B76&gt;C76,"Win",B76&lt;C76,"Loss",B76=C76,"Tie")</f>
        <v>Loss</v>
      </c>
    </row>
    <row r="77" spans="1:4" x14ac:dyDescent="0.2">
      <c r="A77">
        <v>75</v>
      </c>
      <c r="B77">
        <v>127</v>
      </c>
      <c r="C77">
        <v>89</v>
      </c>
      <c r="D77" t="str" cm="1">
        <f t="array" ref="D77">_xlfn.IFS(B77&gt;C77,"Win",B77&lt;C77,"Loss",B77=C77,"Tie")</f>
        <v>Win</v>
      </c>
    </row>
    <row r="78" spans="1:4" x14ac:dyDescent="0.2">
      <c r="A78">
        <v>76</v>
      </c>
      <c r="B78">
        <v>75</v>
      </c>
      <c r="C78">
        <v>90</v>
      </c>
      <c r="D78" t="str" cm="1">
        <f t="array" ref="D78">_xlfn.IFS(B78&gt;C78,"Win",B78&lt;C78,"Loss",B78=C78,"Tie")</f>
        <v>Loss</v>
      </c>
    </row>
    <row r="79" spans="1:4" x14ac:dyDescent="0.2">
      <c r="A79">
        <v>77</v>
      </c>
      <c r="B79">
        <v>117</v>
      </c>
      <c r="C79">
        <v>105</v>
      </c>
      <c r="D79" t="str" cm="1">
        <f t="array" ref="D79">_xlfn.IFS(B79&gt;C79,"Win",B79&lt;C79,"Loss",B79=C79,"Tie")</f>
        <v>Win</v>
      </c>
    </row>
    <row r="80" spans="1:4" x14ac:dyDescent="0.2">
      <c r="A80">
        <v>78</v>
      </c>
      <c r="B80">
        <v>117</v>
      </c>
      <c r="C80">
        <v>95</v>
      </c>
      <c r="D80" t="str" cm="1">
        <f t="array" ref="D80">_xlfn.IFS(B80&gt;C80,"Win",B80&lt;C80,"Loss",B80=C80,"Tie")</f>
        <v>Win</v>
      </c>
    </row>
    <row r="81" spans="1:4" x14ac:dyDescent="0.2">
      <c r="A81">
        <v>79</v>
      </c>
      <c r="B81">
        <v>129</v>
      </c>
      <c r="C81">
        <v>81</v>
      </c>
      <c r="D81" t="str" cm="1">
        <f t="array" ref="D81">_xlfn.IFS(B81&gt;C81,"Win",B81&lt;C81,"Loss",B81=C81,"Tie")</f>
        <v>Win</v>
      </c>
    </row>
    <row r="82" spans="1:4" x14ac:dyDescent="0.2">
      <c r="A82">
        <v>80</v>
      </c>
      <c r="B82">
        <v>91</v>
      </c>
      <c r="C82">
        <v>109</v>
      </c>
      <c r="D82" t="str" cm="1">
        <f t="array" ref="D82">_xlfn.IFS(B82&gt;C82,"Win",B82&lt;C82,"Loss",B82=C82,"Tie")</f>
        <v>Loss</v>
      </c>
    </row>
    <row r="83" spans="1:4" x14ac:dyDescent="0.2">
      <c r="A83">
        <v>81</v>
      </c>
      <c r="B83">
        <v>139</v>
      </c>
      <c r="C83">
        <v>97</v>
      </c>
      <c r="D83" t="str" cm="1">
        <f t="array" ref="D83">_xlfn.IFS(B83&gt;C83,"Win",B83&lt;C83,"Loss",B83=C83,"Tie")</f>
        <v>Win</v>
      </c>
    </row>
    <row r="84" spans="1:4" x14ac:dyDescent="0.2">
      <c r="A84">
        <v>82</v>
      </c>
      <c r="B84">
        <v>120</v>
      </c>
      <c r="C84">
        <v>97</v>
      </c>
      <c r="D84" t="str" cm="1">
        <f t="array" ref="D84">_xlfn.IFS(B84&gt;C84,"Win",B84&lt;C84,"Loss",B84=C84,"Tie")</f>
        <v>Win</v>
      </c>
    </row>
    <row r="85" spans="1:4" x14ac:dyDescent="0.2">
      <c r="A85">
        <v>83</v>
      </c>
      <c r="B85">
        <v>108</v>
      </c>
      <c r="C85">
        <v>91</v>
      </c>
      <c r="D85" t="str" cm="1">
        <f t="array" ref="D85">_xlfn.IFS(B85&gt;C85,"Win",B85&lt;C85,"Loss",B85=C85,"Tie")</f>
        <v>Win</v>
      </c>
    </row>
    <row r="86" spans="1:4" x14ac:dyDescent="0.2">
      <c r="A86">
        <v>84</v>
      </c>
      <c r="B86">
        <v>128</v>
      </c>
      <c r="C86">
        <v>108</v>
      </c>
      <c r="D86" t="str" cm="1">
        <f t="array" ref="D86">_xlfn.IFS(B86&gt;C86,"Win",B86&lt;C86,"Loss",B86=C86,"Tie")</f>
        <v>Win</v>
      </c>
    </row>
    <row r="87" spans="1:4" x14ac:dyDescent="0.2">
      <c r="A87">
        <v>85</v>
      </c>
      <c r="B87">
        <v>118</v>
      </c>
      <c r="C87">
        <v>115</v>
      </c>
      <c r="D87" t="str" cm="1">
        <f t="array" ref="D87">_xlfn.IFS(B87&gt;C87,"Win",B87&lt;C87,"Loss",B87=C87,"Tie")</f>
        <v>Win</v>
      </c>
    </row>
    <row r="88" spans="1:4" x14ac:dyDescent="0.2">
      <c r="A88">
        <v>86</v>
      </c>
      <c r="B88">
        <v>121</v>
      </c>
      <c r="C88">
        <v>110</v>
      </c>
      <c r="D88" t="str" cm="1">
        <f t="array" ref="D88">_xlfn.IFS(B88&gt;C88,"Win",B88&lt;C88,"Loss",B88=C88,"Tie")</f>
        <v>Win</v>
      </c>
    </row>
    <row r="89" spans="1:4" x14ac:dyDescent="0.2">
      <c r="A89">
        <v>87</v>
      </c>
      <c r="B89">
        <v>106</v>
      </c>
      <c r="C89">
        <v>105</v>
      </c>
      <c r="D89" t="str" cm="1">
        <f t="array" ref="D89">_xlfn.IFS(B89&gt;C89,"Win",B89&lt;C89,"Loss",B89=C89,"Tie")</f>
        <v>Win</v>
      </c>
    </row>
    <row r="90" spans="1:4" x14ac:dyDescent="0.2">
      <c r="A90">
        <v>88</v>
      </c>
      <c r="B90">
        <v>133</v>
      </c>
      <c r="C90">
        <v>95</v>
      </c>
      <c r="D90" t="str" cm="1">
        <f t="array" ref="D90">_xlfn.IFS(B90&gt;C90,"Win",B90&lt;C90,"Loss",B90=C90,"Tie")</f>
        <v>Win</v>
      </c>
    </row>
    <row r="91" spans="1:4" x14ac:dyDescent="0.2">
      <c r="A91">
        <v>89</v>
      </c>
      <c r="B91">
        <v>132</v>
      </c>
      <c r="C91">
        <v>83</v>
      </c>
      <c r="D91" t="str" cm="1">
        <f t="array" ref="D91">_xlfn.IFS(B91&gt;C91,"Win",B91&lt;C91,"Loss",B91=C91,"Tie")</f>
        <v>Win</v>
      </c>
    </row>
    <row r="92" spans="1:4" x14ac:dyDescent="0.2">
      <c r="A92">
        <v>90</v>
      </c>
      <c r="B92">
        <v>118</v>
      </c>
      <c r="C92">
        <v>87</v>
      </c>
      <c r="D92" t="str" cm="1">
        <f t="array" ref="D92">_xlfn.IFS(B92&gt;C92,"Win",B92&lt;C92,"Loss",B92=C92,"Tie")</f>
        <v>Win</v>
      </c>
    </row>
    <row r="93" spans="1:4" x14ac:dyDescent="0.2">
      <c r="A93">
        <v>91</v>
      </c>
      <c r="B93">
        <v>88</v>
      </c>
      <c r="C93">
        <v>86</v>
      </c>
      <c r="D93" t="str" cm="1">
        <f t="array" ref="D93">_xlfn.IFS(B93&gt;C93,"Win",B93&lt;C93,"Loss",B93=C93,"Tie")</f>
        <v>Win</v>
      </c>
    </row>
    <row r="94" spans="1:4" x14ac:dyDescent="0.2">
      <c r="A94">
        <v>92</v>
      </c>
      <c r="B94">
        <v>121</v>
      </c>
      <c r="C94">
        <v>108</v>
      </c>
      <c r="D94" t="str" cm="1">
        <f t="array" ref="D94">_xlfn.IFS(B94&gt;C94,"Win",B94&lt;C94,"Loss",B94=C94,"Tie")</f>
        <v>Win</v>
      </c>
    </row>
    <row r="95" spans="1:4" x14ac:dyDescent="0.2">
      <c r="A95">
        <v>93</v>
      </c>
      <c r="B95">
        <v>124</v>
      </c>
      <c r="C95">
        <v>100</v>
      </c>
      <c r="D95" t="str" cm="1">
        <f t="array" ref="D95">_xlfn.IFS(B95&gt;C95,"Win",B95&lt;C95,"Loss",B95=C95,"Tie")</f>
        <v>Win</v>
      </c>
    </row>
    <row r="96" spans="1:4" x14ac:dyDescent="0.2">
      <c r="A96">
        <v>94</v>
      </c>
      <c r="B96">
        <v>121</v>
      </c>
      <c r="C96">
        <v>119</v>
      </c>
      <c r="D96" t="str" cm="1">
        <f t="array" ref="D96">_xlfn.IFS(B96&gt;C96,"Win",B96&lt;C96,"Loss",B96=C96,"Tie")</f>
        <v>Win</v>
      </c>
    </row>
    <row r="97" spans="1:4" x14ac:dyDescent="0.2">
      <c r="A97">
        <v>95</v>
      </c>
      <c r="B97">
        <v>143</v>
      </c>
      <c r="C97">
        <v>101</v>
      </c>
      <c r="D97" t="str" cm="1">
        <f t="array" ref="D97">_xlfn.IFS(B97&gt;C97,"Win",B97&lt;C97,"Loss",B97=C97,"Tie")</f>
        <v>Win</v>
      </c>
    </row>
    <row r="98" spans="1:4" x14ac:dyDescent="0.2">
      <c r="A98">
        <v>96</v>
      </c>
      <c r="B98">
        <v>140</v>
      </c>
      <c r="C98">
        <v>92</v>
      </c>
      <c r="D98" t="str" cm="1">
        <f t="array" ref="D98">_xlfn.IFS(B98&gt;C98,"Win",B98&lt;C98,"Loss",B98=C98,"Tie")</f>
        <v>Win</v>
      </c>
    </row>
    <row r="99" spans="1:4" x14ac:dyDescent="0.2">
      <c r="A99">
        <v>97</v>
      </c>
      <c r="B99">
        <v>115</v>
      </c>
      <c r="C99">
        <v>92</v>
      </c>
      <c r="D99" t="str" cm="1">
        <f t="array" ref="D99">_xlfn.IFS(B99&gt;C99,"Win",B99&lt;C99,"Loss",B99=C99,"Tie")</f>
        <v>Win</v>
      </c>
    </row>
    <row r="100" spans="1:4" x14ac:dyDescent="0.2">
      <c r="A100">
        <v>98</v>
      </c>
      <c r="B100">
        <v>132</v>
      </c>
      <c r="C100">
        <v>122</v>
      </c>
      <c r="D100" t="str" cm="1">
        <f t="array" ref="D100">_xlfn.IFS(B100&gt;C100,"Win",B100&lt;C100,"Loss",B100=C100,"Tie")</f>
        <v>Win</v>
      </c>
    </row>
    <row r="101" spans="1:4" x14ac:dyDescent="0.2">
      <c r="A101">
        <v>99</v>
      </c>
      <c r="B101">
        <v>102</v>
      </c>
      <c r="C101">
        <v>94</v>
      </c>
      <c r="D101" t="str" cm="1">
        <f t="array" ref="D101">_xlfn.IFS(B101&gt;C101,"Win",B101&lt;C101,"Loss",B101=C101,"Tie")</f>
        <v>Win</v>
      </c>
    </row>
    <row r="102" spans="1:4" x14ac:dyDescent="0.2">
      <c r="A102">
        <v>100</v>
      </c>
      <c r="B102">
        <v>145</v>
      </c>
      <c r="C102">
        <v>111</v>
      </c>
      <c r="D102" t="str" cm="1">
        <f t="array" ref="D102">_xlfn.IFS(B102&gt;C102,"Win",B102&lt;C102,"Loss",B102=C102,"Tie")</f>
        <v>Win</v>
      </c>
    </row>
    <row r="103" spans="1:4" x14ac:dyDescent="0.2">
      <c r="A103">
        <v>101</v>
      </c>
      <c r="B103">
        <v>122</v>
      </c>
      <c r="C103">
        <v>81</v>
      </c>
      <c r="D103" t="str" cm="1">
        <f t="array" ref="D103">_xlfn.IFS(B103&gt;C103,"Win",B103&lt;C103,"Loss",B103=C103,"Tie")</f>
        <v>Win</v>
      </c>
    </row>
    <row r="104" spans="1:4" x14ac:dyDescent="0.2">
      <c r="A104">
        <v>102</v>
      </c>
      <c r="B104">
        <v>105</v>
      </c>
      <c r="C104">
        <v>95</v>
      </c>
      <c r="D104" t="str" cm="1">
        <f t="array" ref="D104">_xlfn.IFS(B104&gt;C104,"Win",B104&lt;C104,"Loss",B104=C104,"Tie")</f>
        <v>Win</v>
      </c>
    </row>
    <row r="105" spans="1:4" x14ac:dyDescent="0.2">
      <c r="A105">
        <v>103</v>
      </c>
      <c r="B105">
        <v>103</v>
      </c>
      <c r="C105">
        <v>87</v>
      </c>
      <c r="D105" t="str" cm="1">
        <f t="array" ref="D105">_xlfn.IFS(B105&gt;C105,"Win",B105&lt;C105,"Loss",B105=C105,"Tie")</f>
        <v>Win</v>
      </c>
    </row>
    <row r="106" spans="1:4" x14ac:dyDescent="0.2">
      <c r="A106">
        <v>104</v>
      </c>
      <c r="B106">
        <v>137</v>
      </c>
      <c r="C106">
        <v>84</v>
      </c>
      <c r="D106" t="str" cm="1">
        <f t="array" ref="D106">_xlfn.IFS(B106&gt;C106,"Win",B106&lt;C106,"Loss",B106=C106,"Tie")</f>
        <v>Win</v>
      </c>
    </row>
    <row r="107" spans="1:4" x14ac:dyDescent="0.2">
      <c r="A107">
        <v>105</v>
      </c>
      <c r="B107">
        <v>102</v>
      </c>
      <c r="C107">
        <v>98</v>
      </c>
      <c r="D107" t="str" cm="1">
        <f t="array" ref="D107">_xlfn.IFS(B107&gt;C107,"Win",B107&lt;C107,"Loss",B107=C107,"Tie")</f>
        <v>Win</v>
      </c>
    </row>
    <row r="108" spans="1:4" x14ac:dyDescent="0.2">
      <c r="A108">
        <v>106</v>
      </c>
      <c r="B108">
        <v>129</v>
      </c>
      <c r="C108">
        <v>95</v>
      </c>
      <c r="D108" t="str" cm="1">
        <f t="array" ref="D108">_xlfn.IFS(B108&gt;C108,"Win",B108&lt;C108,"Loss",B108=C108,"Tie")</f>
        <v>Win</v>
      </c>
    </row>
    <row r="109" spans="1:4" x14ac:dyDescent="0.2">
      <c r="A109">
        <v>107</v>
      </c>
      <c r="B109">
        <v>100</v>
      </c>
      <c r="C109">
        <v>110</v>
      </c>
      <c r="D109" t="str" cm="1">
        <f t="array" ref="D109">_xlfn.IFS(B109&gt;C109,"Win",B109&lt;C109,"Loss",B109=C109,"Tie")</f>
        <v>Loss</v>
      </c>
    </row>
    <row r="110" spans="1:4" x14ac:dyDescent="0.2">
      <c r="A110">
        <v>108</v>
      </c>
      <c r="B110">
        <v>109</v>
      </c>
      <c r="C110">
        <v>95</v>
      </c>
      <c r="D110" t="str" cm="1">
        <f t="array" ref="D110">_xlfn.IFS(B110&gt;C110,"Win",B110&lt;C110,"Loss",B110=C110,"Tie")</f>
        <v>Win</v>
      </c>
    </row>
    <row r="111" spans="1:4" x14ac:dyDescent="0.2">
      <c r="A111">
        <v>109</v>
      </c>
      <c r="B111">
        <v>89</v>
      </c>
      <c r="C111">
        <v>117</v>
      </c>
      <c r="D111" t="str" cm="1">
        <f t="array" ref="D111">_xlfn.IFS(B111&gt;C111,"Win",B111&lt;C111,"Loss",B111=C111,"Tie")</f>
        <v>Loss</v>
      </c>
    </row>
    <row r="112" spans="1:4" x14ac:dyDescent="0.2">
      <c r="A112">
        <v>110</v>
      </c>
      <c r="B112">
        <v>119</v>
      </c>
      <c r="C112">
        <v>78</v>
      </c>
      <c r="D112" t="str" cm="1">
        <f t="array" ref="D112">_xlfn.IFS(B112&gt;C112,"Win",B112&lt;C112,"Loss",B112=C112,"Tie")</f>
        <v>Win</v>
      </c>
    </row>
    <row r="113" spans="1:4" x14ac:dyDescent="0.2">
      <c r="A113">
        <v>111</v>
      </c>
      <c r="B113">
        <v>93</v>
      </c>
      <c r="C113">
        <v>104</v>
      </c>
      <c r="D113" t="str" cm="1">
        <f t="array" ref="D113">_xlfn.IFS(B113&gt;C113,"Win",B113&lt;C113,"Loss",B113=C113,"Tie")</f>
        <v>Loss</v>
      </c>
    </row>
    <row r="114" spans="1:4" x14ac:dyDescent="0.2">
      <c r="A114">
        <v>112</v>
      </c>
      <c r="B114">
        <v>85</v>
      </c>
      <c r="C114">
        <v>83</v>
      </c>
      <c r="D114" t="str" cm="1">
        <f t="array" ref="D114">_xlfn.IFS(B114&gt;C114,"Win",B114&lt;C114,"Loss",B114=C114,"Tie")</f>
        <v>Win</v>
      </c>
    </row>
    <row r="115" spans="1:4" x14ac:dyDescent="0.2">
      <c r="A115">
        <v>113</v>
      </c>
      <c r="B115">
        <v>99</v>
      </c>
      <c r="C115">
        <v>95</v>
      </c>
      <c r="D115" t="str" cm="1">
        <f t="array" ref="D115">_xlfn.IFS(B115&gt;C115,"Win",B115&lt;C115,"Loss",B115=C115,"Tie")</f>
        <v>Win</v>
      </c>
    </row>
    <row r="116" spans="1:4" x14ac:dyDescent="0.2">
      <c r="A116">
        <v>114</v>
      </c>
      <c r="B116">
        <v>123</v>
      </c>
      <c r="C116">
        <v>120</v>
      </c>
      <c r="D116" t="str" cm="1">
        <f t="array" ref="D116">_xlfn.IFS(B116&gt;C116,"Win",B116&lt;C116,"Loss",B116=C116,"Tie")</f>
        <v>Win</v>
      </c>
    </row>
    <row r="117" spans="1:4" x14ac:dyDescent="0.2">
      <c r="A117">
        <v>115</v>
      </c>
      <c r="B117">
        <v>102</v>
      </c>
      <c r="C117">
        <v>113</v>
      </c>
      <c r="D117" t="str" cm="1">
        <f t="array" ref="D117">_xlfn.IFS(B117&gt;C117,"Win",B117&lt;C117,"Loss",B117=C117,"Tie")</f>
        <v>Loss</v>
      </c>
    </row>
    <row r="118" spans="1:4" x14ac:dyDescent="0.2">
      <c r="A118">
        <v>116</v>
      </c>
      <c r="B118">
        <v>88</v>
      </c>
      <c r="C118">
        <v>97</v>
      </c>
      <c r="D118" t="str" cm="1">
        <f t="array" ref="D118">_xlfn.IFS(B118&gt;C118,"Win",B118&lt;C118,"Loss",B118=C118,"Tie")</f>
        <v>Loss</v>
      </c>
    </row>
    <row r="119" spans="1:4" x14ac:dyDescent="0.2">
      <c r="A119">
        <v>117</v>
      </c>
      <c r="B119">
        <v>102</v>
      </c>
      <c r="C119">
        <v>108</v>
      </c>
      <c r="D119" t="str" cm="1">
        <f t="array" ref="D119">_xlfn.IFS(B119&gt;C119,"Win",B119&lt;C119,"Loss",B119=C119,"Tie")</f>
        <v>Loss</v>
      </c>
    </row>
    <row r="120" spans="1:4" x14ac:dyDescent="0.2">
      <c r="A120">
        <v>118</v>
      </c>
      <c r="B120">
        <v>91</v>
      </c>
      <c r="C120">
        <v>125</v>
      </c>
      <c r="D120" t="str" cm="1">
        <f t="array" ref="D120">_xlfn.IFS(B120&gt;C120,"Win",B120&lt;C120,"Loss",B120=C120,"Tie")</f>
        <v>Loss</v>
      </c>
    </row>
    <row r="121" spans="1:4" x14ac:dyDescent="0.2">
      <c r="A121">
        <v>119</v>
      </c>
      <c r="B121">
        <v>97</v>
      </c>
      <c r="C121">
        <v>108</v>
      </c>
      <c r="D121" t="str" cm="1">
        <f t="array" ref="D121">_xlfn.IFS(B121&gt;C121,"Win",B121&lt;C121,"Loss",B121=C121,"Tie")</f>
        <v>Loss</v>
      </c>
    </row>
    <row r="122" spans="1:4" x14ac:dyDescent="0.2">
      <c r="A122">
        <v>120</v>
      </c>
      <c r="B122">
        <v>98</v>
      </c>
      <c r="C122">
        <v>95</v>
      </c>
      <c r="D122" t="str" cm="1">
        <f t="array" ref="D122">_xlfn.IFS(B122&gt;C122,"Win",B122&lt;C122,"Loss",B122=C122,"Tie")</f>
        <v>Win</v>
      </c>
    </row>
    <row r="123" spans="1:4" x14ac:dyDescent="0.2">
      <c r="A123">
        <v>121</v>
      </c>
      <c r="B123">
        <v>106</v>
      </c>
      <c r="C123">
        <v>96</v>
      </c>
      <c r="D123" t="str" cm="1">
        <f t="array" ref="D123">_xlfn.IFS(B123&gt;C123,"Win",B123&lt;C123,"Loss",B123=C123,"Tie")</f>
        <v>Win</v>
      </c>
    </row>
    <row r="124" spans="1:4" x14ac:dyDescent="0.2">
      <c r="A124">
        <v>122</v>
      </c>
      <c r="B124">
        <v>106</v>
      </c>
      <c r="C124">
        <v>101</v>
      </c>
      <c r="D124" t="str" cm="1">
        <f t="array" ref="D124">_xlfn.IFS(B124&gt;C124,"Win",B124&lt;C124,"Loss",B124=C124,"Tie")</f>
        <v>Win</v>
      </c>
    </row>
    <row r="125" spans="1:4" x14ac:dyDescent="0.2">
      <c r="A125">
        <v>123</v>
      </c>
      <c r="B125">
        <v>80</v>
      </c>
      <c r="C125">
        <v>119</v>
      </c>
      <c r="D125" t="str" cm="1">
        <f t="array" ref="D125">_xlfn.IFS(B125&gt;C125,"Win",B125&lt;C125,"Loss",B125=C125,"Tie")</f>
        <v>Loss</v>
      </c>
    </row>
    <row r="126" spans="1:4" x14ac:dyDescent="0.2">
      <c r="A126">
        <v>124</v>
      </c>
      <c r="B126">
        <v>125</v>
      </c>
      <c r="C126">
        <v>78</v>
      </c>
      <c r="D126" t="str" cm="1">
        <f t="array" ref="D126">_xlfn.IFS(B126&gt;C126,"Win",B126&lt;C126,"Loss",B126=C126,"Tie")</f>
        <v>Win</v>
      </c>
    </row>
    <row r="127" spans="1:4" x14ac:dyDescent="0.2">
      <c r="A127">
        <v>125</v>
      </c>
      <c r="B127">
        <v>96</v>
      </c>
      <c r="C127">
        <v>97</v>
      </c>
      <c r="D127" t="str" cm="1">
        <f t="array" ref="D127">_xlfn.IFS(B127&gt;C127,"Win",B127&lt;C127,"Loss",B127=C127,"Tie")</f>
        <v>Loss</v>
      </c>
    </row>
    <row r="128" spans="1:4" x14ac:dyDescent="0.2">
      <c r="A128">
        <v>126</v>
      </c>
      <c r="B128">
        <v>105</v>
      </c>
      <c r="C128">
        <v>100</v>
      </c>
      <c r="D128" t="str" cm="1">
        <f t="array" ref="D128">_xlfn.IFS(B128&gt;C128,"Win",B128&lt;C128,"Loss",B128=C128,"Tie")</f>
        <v>Win</v>
      </c>
    </row>
    <row r="129" spans="1:4" x14ac:dyDescent="0.2">
      <c r="A129">
        <v>127</v>
      </c>
      <c r="B129">
        <v>118</v>
      </c>
      <c r="C129">
        <v>116</v>
      </c>
      <c r="D129" t="str" cm="1">
        <f t="array" ref="D129">_xlfn.IFS(B129&gt;C129,"Win",B129&lt;C129,"Loss",B129=C129,"Tie")</f>
        <v>Win</v>
      </c>
    </row>
    <row r="130" spans="1:4" x14ac:dyDescent="0.2">
      <c r="A130">
        <v>128</v>
      </c>
      <c r="B130">
        <v>101</v>
      </c>
      <c r="C130">
        <v>117</v>
      </c>
      <c r="D130" t="str" cm="1">
        <f t="array" ref="D130">_xlfn.IFS(B130&gt;C130,"Win",B130&lt;C130,"Loss",B130=C130,"Tie")</f>
        <v>Loss</v>
      </c>
    </row>
    <row r="131" spans="1:4" x14ac:dyDescent="0.2">
      <c r="A131">
        <v>129</v>
      </c>
      <c r="B131">
        <v>108</v>
      </c>
      <c r="C131">
        <v>89</v>
      </c>
      <c r="D131" t="str" cm="1">
        <f t="array" ref="D131">_xlfn.IFS(B131&gt;C131,"Win",B131&lt;C131,"Loss",B131=C131,"Tie")</f>
        <v>Win</v>
      </c>
    </row>
    <row r="132" spans="1:4" x14ac:dyDescent="0.2">
      <c r="A132">
        <v>130</v>
      </c>
      <c r="B132">
        <v>120</v>
      </c>
      <c r="C132">
        <v>86</v>
      </c>
      <c r="D132" t="str" cm="1">
        <f t="array" ref="D132">_xlfn.IFS(B132&gt;C132,"Win",B132&lt;C132,"Loss",B132=C132,"Tie")</f>
        <v>Win</v>
      </c>
    </row>
    <row r="133" spans="1:4" x14ac:dyDescent="0.2">
      <c r="A133">
        <v>131</v>
      </c>
      <c r="B133">
        <v>118</v>
      </c>
      <c r="C133">
        <v>83</v>
      </c>
      <c r="D133" t="str" cm="1">
        <f t="array" ref="D133">_xlfn.IFS(B133&gt;C133,"Win",B133&lt;C133,"Loss",B133=C133,"Tie")</f>
        <v>Win</v>
      </c>
    </row>
    <row r="134" spans="1:4" x14ac:dyDescent="0.2">
      <c r="A134">
        <v>132</v>
      </c>
      <c r="B134">
        <v>130</v>
      </c>
      <c r="C134">
        <v>111</v>
      </c>
      <c r="D134" t="str" cm="1">
        <f t="array" ref="D134">_xlfn.IFS(B134&gt;C134,"Win",B134&lt;C134,"Loss",B134=C134,"Tie")</f>
        <v>Win</v>
      </c>
    </row>
    <row r="135" spans="1:4" x14ac:dyDescent="0.2">
      <c r="A135">
        <v>133</v>
      </c>
      <c r="B135">
        <v>119</v>
      </c>
      <c r="C135">
        <v>102</v>
      </c>
      <c r="D135" t="str" cm="1">
        <f t="array" ref="D135">_xlfn.IFS(B135&gt;C135,"Win",B135&lt;C135,"Loss",B135=C135,"Tie")</f>
        <v>Win</v>
      </c>
    </row>
    <row r="136" spans="1:4" x14ac:dyDescent="0.2">
      <c r="A136">
        <v>134</v>
      </c>
      <c r="B136">
        <v>104</v>
      </c>
      <c r="C136">
        <v>119</v>
      </c>
      <c r="D136" t="str" cm="1">
        <f t="array" ref="D136">_xlfn.IFS(B136&gt;C136,"Win",B136&lt;C136,"Loss",B136=C136,"Tie")</f>
        <v>Loss</v>
      </c>
    </row>
    <row r="137" spans="1:4" x14ac:dyDescent="0.2">
      <c r="A137">
        <v>135</v>
      </c>
      <c r="B137">
        <v>122</v>
      </c>
      <c r="C137">
        <v>82</v>
      </c>
      <c r="D137" t="str" cm="1">
        <f t="array" ref="D137">_xlfn.IFS(B137&gt;C137,"Win",B137&lt;C137,"Loss",B137=C137,"Tie")</f>
        <v>Win</v>
      </c>
    </row>
    <row r="138" spans="1:4" x14ac:dyDescent="0.2">
      <c r="A138">
        <v>136</v>
      </c>
      <c r="B138">
        <v>130</v>
      </c>
      <c r="C138">
        <v>114</v>
      </c>
      <c r="D138" t="str" cm="1">
        <f t="array" ref="D138">_xlfn.IFS(B138&gt;C138,"Win",B138&lt;C138,"Loss",B138=C138,"Tie")</f>
        <v>Win</v>
      </c>
    </row>
    <row r="139" spans="1:4" x14ac:dyDescent="0.2">
      <c r="A139">
        <v>137</v>
      </c>
      <c r="B139">
        <v>97</v>
      </c>
      <c r="C139">
        <v>108</v>
      </c>
      <c r="D139" t="str" cm="1">
        <f t="array" ref="D139">_xlfn.IFS(B139&gt;C139,"Win",B139&lt;C139,"Loss",B139=C139,"Tie")</f>
        <v>Loss</v>
      </c>
    </row>
    <row r="140" spans="1:4" x14ac:dyDescent="0.2">
      <c r="A140">
        <v>138</v>
      </c>
      <c r="B140">
        <v>110</v>
      </c>
      <c r="C140">
        <v>110</v>
      </c>
      <c r="D140" t="str" cm="1">
        <f t="array" ref="D140">_xlfn.IFS(B140&gt;C140,"Win",B140&lt;C140,"Loss",B140=C140,"Tie")</f>
        <v>Tie</v>
      </c>
    </row>
    <row r="141" spans="1:4" x14ac:dyDescent="0.2">
      <c r="A141">
        <v>139</v>
      </c>
      <c r="B141">
        <v>110</v>
      </c>
      <c r="C141">
        <v>112</v>
      </c>
      <c r="D141" t="str" cm="1">
        <f t="array" ref="D141">_xlfn.IFS(B141&gt;C141,"Win",B141&lt;C141,"Loss",B141=C141,"Tie")</f>
        <v>Loss</v>
      </c>
    </row>
    <row r="142" spans="1:4" x14ac:dyDescent="0.2">
      <c r="A142">
        <v>140</v>
      </c>
      <c r="B142">
        <v>109</v>
      </c>
      <c r="C142">
        <v>98</v>
      </c>
      <c r="D142" t="str" cm="1">
        <f t="array" ref="D142">_xlfn.IFS(B142&gt;C142,"Win",B142&lt;C142,"Loss",B142=C142,"Tie")</f>
        <v>Win</v>
      </c>
    </row>
    <row r="143" spans="1:4" x14ac:dyDescent="0.2">
      <c r="A143">
        <v>141</v>
      </c>
      <c r="B143">
        <v>126</v>
      </c>
      <c r="C143">
        <v>106</v>
      </c>
      <c r="D143" t="str" cm="1">
        <f t="array" ref="D143">_xlfn.IFS(B143&gt;C143,"Win",B143&lt;C143,"Loss",B143=C143,"Tie")</f>
        <v>Win</v>
      </c>
    </row>
    <row r="144" spans="1:4" x14ac:dyDescent="0.2">
      <c r="A144">
        <v>142</v>
      </c>
      <c r="B144">
        <v>134</v>
      </c>
      <c r="C144">
        <v>103</v>
      </c>
      <c r="D144" t="str" cm="1">
        <f t="array" ref="D144">_xlfn.IFS(B144&gt;C144,"Win",B144&lt;C144,"Loss",B144=C144,"Tie")</f>
        <v>Win</v>
      </c>
    </row>
    <row r="145" spans="1:4" x14ac:dyDescent="0.2">
      <c r="A145">
        <v>143</v>
      </c>
      <c r="B145">
        <v>98</v>
      </c>
      <c r="C145">
        <v>114</v>
      </c>
      <c r="D145" t="str" cm="1">
        <f t="array" ref="D145">_xlfn.IFS(B145&gt;C145,"Win",B145&lt;C145,"Loss",B145=C145,"Tie")</f>
        <v>Loss</v>
      </c>
    </row>
    <row r="146" spans="1:4" x14ac:dyDescent="0.2">
      <c r="A146">
        <v>144</v>
      </c>
      <c r="B146">
        <v>100</v>
      </c>
      <c r="C146">
        <v>113</v>
      </c>
      <c r="D146" t="str" cm="1">
        <f t="array" ref="D146">_xlfn.IFS(B146&gt;C146,"Win",B146&lt;C146,"Loss",B146=C146,"Tie")</f>
        <v>Loss</v>
      </c>
    </row>
    <row r="147" spans="1:4" x14ac:dyDescent="0.2">
      <c r="A147">
        <v>145</v>
      </c>
      <c r="B147">
        <v>86</v>
      </c>
      <c r="C147">
        <v>112</v>
      </c>
      <c r="D147" t="str" cm="1">
        <f t="array" ref="D147">_xlfn.IFS(B147&gt;C147,"Win",B147&lt;C147,"Loss",B147=C147,"Tie")</f>
        <v>Loss</v>
      </c>
    </row>
    <row r="148" spans="1:4" x14ac:dyDescent="0.2">
      <c r="A148">
        <v>146</v>
      </c>
      <c r="B148">
        <v>93</v>
      </c>
      <c r="C148">
        <v>100</v>
      </c>
      <c r="D148" t="str" cm="1">
        <f t="array" ref="D148">_xlfn.IFS(B148&gt;C148,"Win",B148&lt;C148,"Loss",B148=C148,"Tie")</f>
        <v>Loss</v>
      </c>
    </row>
    <row r="149" spans="1:4" x14ac:dyDescent="0.2">
      <c r="A149">
        <v>147</v>
      </c>
      <c r="B149">
        <v>110</v>
      </c>
      <c r="C149">
        <v>100</v>
      </c>
      <c r="D149" t="str" cm="1">
        <f t="array" ref="D149">_xlfn.IFS(B149&gt;C149,"Win",B149&lt;C149,"Loss",B149=C149,"Tie")</f>
        <v>Win</v>
      </c>
    </row>
    <row r="150" spans="1:4" x14ac:dyDescent="0.2">
      <c r="A150">
        <v>148</v>
      </c>
      <c r="B150">
        <v>115</v>
      </c>
      <c r="C150">
        <v>114</v>
      </c>
      <c r="D150" t="str" cm="1">
        <f t="array" ref="D150">_xlfn.IFS(B150&gt;C150,"Win",B150&lt;C150,"Loss",B150=C150,"Tie")</f>
        <v>Win</v>
      </c>
    </row>
    <row r="151" spans="1:4" x14ac:dyDescent="0.2">
      <c r="A151">
        <v>149</v>
      </c>
      <c r="B151">
        <v>91</v>
      </c>
      <c r="C151">
        <v>94</v>
      </c>
      <c r="D151" t="str" cm="1">
        <f t="array" ref="D151">_xlfn.IFS(B151&gt;C151,"Win",B151&lt;C151,"Loss",B151=C151,"Tie")</f>
        <v>Loss</v>
      </c>
    </row>
    <row r="152" spans="1:4" x14ac:dyDescent="0.2">
      <c r="A152">
        <v>150</v>
      </c>
      <c r="B152">
        <v>137</v>
      </c>
      <c r="C152">
        <v>84</v>
      </c>
      <c r="D152" t="str" cm="1">
        <f t="array" ref="D152">_xlfn.IFS(B152&gt;C152,"Win",B152&lt;C152,"Loss",B152=C152,"Tie")</f>
        <v>Win</v>
      </c>
    </row>
    <row r="153" spans="1:4" x14ac:dyDescent="0.2">
      <c r="A153">
        <v>151</v>
      </c>
      <c r="B153">
        <v>105</v>
      </c>
      <c r="C153">
        <v>83</v>
      </c>
      <c r="D153" t="str" cm="1">
        <f t="array" ref="D153">_xlfn.IFS(B153&gt;C153,"Win",B153&lt;C153,"Loss",B153=C153,"Tie")</f>
        <v>Win</v>
      </c>
    </row>
    <row r="154" spans="1:4" x14ac:dyDescent="0.2">
      <c r="A154">
        <v>152</v>
      </c>
      <c r="B154">
        <v>136</v>
      </c>
      <c r="C154">
        <v>87</v>
      </c>
      <c r="D154" t="str" cm="1">
        <f t="array" ref="D154">_xlfn.IFS(B154&gt;C154,"Win",B154&lt;C154,"Loss",B154=C154,"Tie")</f>
        <v>Win</v>
      </c>
    </row>
    <row r="155" spans="1:4" x14ac:dyDescent="0.2">
      <c r="A155">
        <v>153</v>
      </c>
      <c r="B155">
        <v>108</v>
      </c>
      <c r="C155">
        <v>103</v>
      </c>
      <c r="D155" t="str" cm="1">
        <f t="array" ref="D155">_xlfn.IFS(B155&gt;C155,"Win",B155&lt;C155,"Loss",B155=C155,"Tie")</f>
        <v>Win</v>
      </c>
    </row>
    <row r="156" spans="1:4" x14ac:dyDescent="0.2">
      <c r="A156">
        <v>154</v>
      </c>
      <c r="B156">
        <v>122</v>
      </c>
      <c r="C156">
        <v>97</v>
      </c>
      <c r="D156" t="str" cm="1">
        <f t="array" ref="D156">_xlfn.IFS(B156&gt;C156,"Win",B156&lt;C156,"Loss",B156=C156,"Tie")</f>
        <v>Win</v>
      </c>
    </row>
    <row r="157" spans="1:4" x14ac:dyDescent="0.2">
      <c r="A157">
        <v>155</v>
      </c>
      <c r="B157">
        <v>105</v>
      </c>
      <c r="C157">
        <v>98</v>
      </c>
      <c r="D157" t="str" cm="1">
        <f t="array" ref="D157">_xlfn.IFS(B157&gt;C157,"Win",B157&lt;C157,"Loss",B157=C157,"Tie")</f>
        <v>Win</v>
      </c>
    </row>
    <row r="158" spans="1:4" x14ac:dyDescent="0.2">
      <c r="A158">
        <v>156</v>
      </c>
      <c r="B158">
        <v>94</v>
      </c>
      <c r="C158">
        <v>77</v>
      </c>
      <c r="D158" t="str" cm="1">
        <f t="array" ref="D158">_xlfn.IFS(B158&gt;C158,"Win",B158&lt;C158,"Loss",B158=C158,"Tie")</f>
        <v>Win</v>
      </c>
    </row>
    <row r="159" spans="1:4" x14ac:dyDescent="0.2">
      <c r="A159">
        <v>157</v>
      </c>
      <c r="B159">
        <v>117</v>
      </c>
      <c r="C159">
        <v>100</v>
      </c>
      <c r="D159" t="str" cm="1">
        <f t="array" ref="D159">_xlfn.IFS(B159&gt;C159,"Win",B159&lt;C159,"Loss",B159=C159,"Tie")</f>
        <v>Win</v>
      </c>
    </row>
    <row r="160" spans="1:4" x14ac:dyDescent="0.2">
      <c r="A160">
        <v>158</v>
      </c>
      <c r="B160">
        <v>119</v>
      </c>
      <c r="C160">
        <v>113</v>
      </c>
      <c r="D160" t="str" cm="1">
        <f t="array" ref="D160">_xlfn.IFS(B160&gt;C160,"Win",B160&lt;C160,"Loss",B160=C160,"Tie")</f>
        <v>Win</v>
      </c>
    </row>
    <row r="161" spans="1:4" x14ac:dyDescent="0.2">
      <c r="A161">
        <v>159</v>
      </c>
      <c r="B161">
        <v>115</v>
      </c>
      <c r="C161">
        <v>88</v>
      </c>
      <c r="D161" t="str" cm="1">
        <f t="array" ref="D161">_xlfn.IFS(B161&gt;C161,"Win",B161&lt;C161,"Loss",B161=C161,"Tie")</f>
        <v>Win</v>
      </c>
    </row>
    <row r="162" spans="1:4" x14ac:dyDescent="0.2">
      <c r="A162">
        <v>160</v>
      </c>
      <c r="B162">
        <v>110</v>
      </c>
      <c r="C162">
        <v>87</v>
      </c>
      <c r="D162" t="str" cm="1">
        <f t="array" ref="D162">_xlfn.IFS(B162&gt;C162,"Win",B162&lt;C162,"Loss",B162=C162,"Tie")</f>
        <v>Win</v>
      </c>
    </row>
    <row r="163" spans="1:4" x14ac:dyDescent="0.2">
      <c r="A163">
        <v>161</v>
      </c>
      <c r="B163">
        <v>117</v>
      </c>
      <c r="C163">
        <v>101</v>
      </c>
      <c r="D163" t="str" cm="1">
        <f t="array" ref="D163">_xlfn.IFS(B163&gt;C163,"Win",B163&lt;C163,"Loss",B163=C163,"Tie")</f>
        <v>Win</v>
      </c>
    </row>
    <row r="164" spans="1:4" x14ac:dyDescent="0.2">
      <c r="A164">
        <v>162</v>
      </c>
      <c r="B164">
        <v>115</v>
      </c>
      <c r="C164">
        <v>102</v>
      </c>
      <c r="D164" t="str" cm="1">
        <f t="array" ref="D164">_xlfn.IFS(B164&gt;C164,"Win",B164&lt;C164,"Loss",B164=C164,"Tie")</f>
        <v>Win</v>
      </c>
    </row>
    <row r="165" spans="1:4" x14ac:dyDescent="0.2">
      <c r="A165">
        <v>163</v>
      </c>
      <c r="B165">
        <v>98</v>
      </c>
      <c r="C165">
        <v>89</v>
      </c>
      <c r="D165" t="str" cm="1">
        <f t="array" ref="D165">_xlfn.IFS(B165&gt;C165,"Win",B165&lt;C165,"Loss",B165=C165,"Tie")</f>
        <v>Win</v>
      </c>
    </row>
    <row r="166" spans="1:4" x14ac:dyDescent="0.2">
      <c r="A166">
        <v>164</v>
      </c>
      <c r="B166">
        <v>119</v>
      </c>
      <c r="C166">
        <v>107</v>
      </c>
      <c r="D166" t="str" cm="1">
        <f t="array" ref="D166">_xlfn.IFS(B166&gt;C166,"Win",B166&lt;C166,"Loss",B166=C166,"Tie")</f>
        <v>Win</v>
      </c>
    </row>
    <row r="167" spans="1:4" x14ac:dyDescent="0.2">
      <c r="A167">
        <v>165</v>
      </c>
      <c r="B167">
        <v>127</v>
      </c>
      <c r="C167">
        <v>92</v>
      </c>
      <c r="D167" t="str" cm="1">
        <f t="array" ref="D167">_xlfn.IFS(B167&gt;C167,"Win",B167&lt;C167,"Loss",B167=C167,"Tie")</f>
        <v>Win</v>
      </c>
    </row>
    <row r="168" spans="1:4" x14ac:dyDescent="0.2">
      <c r="A168">
        <v>166</v>
      </c>
      <c r="B168">
        <v>111</v>
      </c>
      <c r="C168">
        <v>96</v>
      </c>
      <c r="D168" t="str" cm="1">
        <f t="array" ref="D168">_xlfn.IFS(B168&gt;C168,"Win",B168&lt;C168,"Loss",B168=C168,"Tie")</f>
        <v>Win</v>
      </c>
    </row>
    <row r="169" spans="1:4" x14ac:dyDescent="0.2">
      <c r="A169">
        <v>167</v>
      </c>
      <c r="B169">
        <v>123</v>
      </c>
      <c r="C169">
        <v>124</v>
      </c>
      <c r="D169" t="str" cm="1">
        <f t="array" ref="D169">_xlfn.IFS(B169&gt;C169,"Win",B169&lt;C169,"Loss",B169=C169,"Tie")</f>
        <v>Loss</v>
      </c>
    </row>
    <row r="170" spans="1:4" x14ac:dyDescent="0.2">
      <c r="A170">
        <v>168</v>
      </c>
      <c r="B170">
        <v>123</v>
      </c>
      <c r="C170">
        <v>90</v>
      </c>
      <c r="D170" t="str" cm="1">
        <f t="array" ref="D170">_xlfn.IFS(B170&gt;C170,"Win",B170&lt;C170,"Loss",B170=C170,"Tie")</f>
        <v>Win</v>
      </c>
    </row>
    <row r="171" spans="1:4" x14ac:dyDescent="0.2">
      <c r="A171">
        <v>169</v>
      </c>
      <c r="B171">
        <v>147</v>
      </c>
      <c r="C171">
        <v>126</v>
      </c>
      <c r="D171" t="str" cm="1">
        <f t="array" ref="D171">_xlfn.IFS(B171&gt;C171,"Win",B171&lt;C171,"Loss",B171=C171,"Tie")</f>
        <v>Win</v>
      </c>
    </row>
    <row r="172" spans="1:4" x14ac:dyDescent="0.2">
      <c r="A172">
        <v>170</v>
      </c>
      <c r="B172">
        <v>121</v>
      </c>
      <c r="C172">
        <v>94</v>
      </c>
      <c r="D172" t="str" cm="1">
        <f t="array" ref="D172">_xlfn.IFS(B172&gt;C172,"Win",B172&lt;C172,"Loss",B172=C172,"Tie")</f>
        <v>Win</v>
      </c>
    </row>
    <row r="173" spans="1:4" x14ac:dyDescent="0.2">
      <c r="A173">
        <v>171</v>
      </c>
      <c r="B173">
        <v>119</v>
      </c>
      <c r="C173">
        <v>111</v>
      </c>
      <c r="D173" t="str" cm="1">
        <f t="array" ref="D173">_xlfn.IFS(B173&gt;C173,"Win",B173&lt;C173,"Loss",B173=C173,"Tie")</f>
        <v>Win</v>
      </c>
    </row>
    <row r="174" spans="1:4" x14ac:dyDescent="0.2">
      <c r="A174">
        <v>172</v>
      </c>
      <c r="B174">
        <v>100</v>
      </c>
      <c r="C174">
        <v>114</v>
      </c>
      <c r="D174" t="str" cm="1">
        <f t="array" ref="D174">_xlfn.IFS(B174&gt;C174,"Win",B174&lt;C174,"Loss",B174=C174,"Tie")</f>
        <v>Loss</v>
      </c>
    </row>
    <row r="175" spans="1:4" x14ac:dyDescent="0.2">
      <c r="A175">
        <v>173</v>
      </c>
      <c r="B175">
        <v>129</v>
      </c>
      <c r="C175">
        <v>109</v>
      </c>
      <c r="D175" t="str" cm="1">
        <f t="array" ref="D175">_xlfn.IFS(B175&gt;C175,"Win",B175&lt;C175,"Loss",B175=C175,"Tie")</f>
        <v>Win</v>
      </c>
    </row>
    <row r="176" spans="1:4" x14ac:dyDescent="0.2">
      <c r="A176">
        <v>174</v>
      </c>
      <c r="B176">
        <v>125</v>
      </c>
      <c r="C176">
        <v>105</v>
      </c>
      <c r="D176" t="str" cm="1">
        <f t="array" ref="D176">_xlfn.IFS(B176&gt;C176,"Win",B176&lt;C176,"Loss",B176=C176,"Tie")</f>
        <v>Win</v>
      </c>
    </row>
    <row r="177" spans="1:4" x14ac:dyDescent="0.2">
      <c r="A177">
        <v>175</v>
      </c>
      <c r="B177">
        <v>90</v>
      </c>
      <c r="C177">
        <v>101</v>
      </c>
      <c r="D177" t="str" cm="1">
        <f t="array" ref="D177">_xlfn.IFS(B177&gt;C177,"Win",B177&lt;C177,"Loss",B177=C177,"Tie")</f>
        <v>Loss</v>
      </c>
    </row>
    <row r="178" spans="1:4" x14ac:dyDescent="0.2">
      <c r="A178">
        <v>176</v>
      </c>
      <c r="B178">
        <v>106</v>
      </c>
      <c r="C178">
        <v>101</v>
      </c>
      <c r="D178" t="str" cm="1">
        <f t="array" ref="D178">_xlfn.IFS(B178&gt;C178,"Win",B178&lt;C178,"Loss",B178=C178,"Tie")</f>
        <v>Win</v>
      </c>
    </row>
    <row r="179" spans="1:4" x14ac:dyDescent="0.2">
      <c r="A179">
        <v>177</v>
      </c>
      <c r="B179">
        <v>114</v>
      </c>
      <c r="C179">
        <v>100</v>
      </c>
      <c r="D179" t="str" cm="1">
        <f t="array" ref="D179">_xlfn.IFS(B179&gt;C179,"Win",B179&lt;C179,"Loss",B179=C179,"Tie")</f>
        <v>Win</v>
      </c>
    </row>
    <row r="180" spans="1:4" x14ac:dyDescent="0.2">
      <c r="A180">
        <v>178</v>
      </c>
      <c r="B180">
        <v>106</v>
      </c>
      <c r="C180">
        <v>103</v>
      </c>
      <c r="D180" t="str" cm="1">
        <f t="array" ref="D180">_xlfn.IFS(B180&gt;C180,"Win",B180&lt;C180,"Loss",B180=C180,"Tie")</f>
        <v>Win</v>
      </c>
    </row>
    <row r="181" spans="1:4" x14ac:dyDescent="0.2">
      <c r="A181">
        <v>179</v>
      </c>
      <c r="B181">
        <v>134</v>
      </c>
      <c r="C181">
        <v>82</v>
      </c>
      <c r="D181" t="str" cm="1">
        <f t="array" ref="D181">_xlfn.IFS(B181&gt;C181,"Win",B181&lt;C181,"Loss",B181=C181,"Tie")</f>
        <v>Win</v>
      </c>
    </row>
    <row r="182" spans="1:4" x14ac:dyDescent="0.2">
      <c r="A182">
        <v>180</v>
      </c>
      <c r="B182">
        <v>123</v>
      </c>
      <c r="C182">
        <v>111</v>
      </c>
      <c r="D182" t="str" cm="1">
        <f t="array" ref="D182">_xlfn.IFS(B182&gt;C182,"Win",B182&lt;C182,"Loss",B182=C182,"Tie")</f>
        <v>Win</v>
      </c>
    </row>
    <row r="183" spans="1:4" x14ac:dyDescent="0.2">
      <c r="A183">
        <v>181</v>
      </c>
      <c r="B183">
        <v>102</v>
      </c>
      <c r="C183">
        <v>91</v>
      </c>
      <c r="D183" t="str" cm="1">
        <f t="array" ref="D183">_xlfn.IFS(B183&gt;C183,"Win",B183&lt;C183,"Loss",B183=C183,"Tie")</f>
        <v>Win</v>
      </c>
    </row>
    <row r="184" spans="1:4" x14ac:dyDescent="0.2">
      <c r="A184">
        <v>182</v>
      </c>
      <c r="B184">
        <v>97</v>
      </c>
      <c r="C184">
        <v>112</v>
      </c>
      <c r="D184" t="str" cm="1">
        <f t="array" ref="D184">_xlfn.IFS(B184&gt;C184,"Win",B184&lt;C184,"Loss",B184=C184,"Tie")</f>
        <v>Loss</v>
      </c>
    </row>
    <row r="185" spans="1:4" x14ac:dyDescent="0.2">
      <c r="A185">
        <v>183</v>
      </c>
      <c r="B185">
        <v>99</v>
      </c>
      <c r="C185">
        <v>93</v>
      </c>
      <c r="D185" t="str" cm="1">
        <f t="array" ref="D185">_xlfn.IFS(B185&gt;C185,"Win",B185&lt;C185,"Loss",B185=C185,"Tie")</f>
        <v>Win</v>
      </c>
    </row>
    <row r="186" spans="1:4" x14ac:dyDescent="0.2">
      <c r="A186">
        <v>184</v>
      </c>
      <c r="B186">
        <v>93</v>
      </c>
      <c r="C186">
        <v>107</v>
      </c>
      <c r="D186" t="str" cm="1">
        <f t="array" ref="D186">_xlfn.IFS(B186&gt;C186,"Win",B186&lt;C186,"Loss",B186=C186,"Tie")</f>
        <v>Loss</v>
      </c>
    </row>
    <row r="187" spans="1:4" x14ac:dyDescent="0.2">
      <c r="A187">
        <v>185</v>
      </c>
      <c r="B187">
        <v>128</v>
      </c>
      <c r="C187">
        <v>87</v>
      </c>
      <c r="D187" t="str" cm="1">
        <f t="array" ref="D187">_xlfn.IFS(B187&gt;C187,"Win",B187&lt;C187,"Loss",B187=C187,"Tie")</f>
        <v>Win</v>
      </c>
    </row>
    <row r="188" spans="1:4" x14ac:dyDescent="0.2">
      <c r="A188">
        <v>186</v>
      </c>
      <c r="B188">
        <v>114</v>
      </c>
      <c r="C188">
        <v>102</v>
      </c>
      <c r="D188" t="str" cm="1">
        <f t="array" ref="D188">_xlfn.IFS(B188&gt;C188,"Win",B188&lt;C188,"Loss",B188=C188,"Tie")</f>
        <v>Win</v>
      </c>
    </row>
    <row r="189" spans="1:4" x14ac:dyDescent="0.2">
      <c r="A189">
        <v>187</v>
      </c>
      <c r="B189">
        <v>103</v>
      </c>
      <c r="C189">
        <v>103</v>
      </c>
      <c r="D189" t="str" cm="1">
        <f t="array" ref="D189">_xlfn.IFS(B189&gt;C189,"Win",B189&lt;C189,"Loss",B189=C189,"Tie")</f>
        <v>Tie</v>
      </c>
    </row>
    <row r="190" spans="1:4" x14ac:dyDescent="0.2">
      <c r="A190">
        <v>188</v>
      </c>
      <c r="B190">
        <v>100</v>
      </c>
      <c r="C190">
        <v>120</v>
      </c>
      <c r="D190" t="str" cm="1">
        <f t="array" ref="D190">_xlfn.IFS(B190&gt;C190,"Win",B190&lt;C190,"Loss",B190=C190,"Tie")</f>
        <v>Loss</v>
      </c>
    </row>
    <row r="191" spans="1:4" x14ac:dyDescent="0.2">
      <c r="A191">
        <v>189</v>
      </c>
      <c r="B191">
        <v>102</v>
      </c>
      <c r="C191">
        <v>96</v>
      </c>
      <c r="D191" t="str" cm="1">
        <f t="array" ref="D191">_xlfn.IFS(B191&gt;C191,"Win",B191&lt;C191,"Loss",B191=C191,"Tie")</f>
        <v>Win</v>
      </c>
    </row>
    <row r="192" spans="1:4" x14ac:dyDescent="0.2">
      <c r="A192">
        <v>190</v>
      </c>
      <c r="B192">
        <v>113</v>
      </c>
      <c r="C192">
        <v>104</v>
      </c>
      <c r="D192" t="str" cm="1">
        <f t="array" ref="D192">_xlfn.IFS(B192&gt;C192,"Win",B192&lt;C192,"Loss",B192=C192,"Tie")</f>
        <v>Win</v>
      </c>
    </row>
    <row r="193" spans="1:4" x14ac:dyDescent="0.2">
      <c r="A193">
        <v>191</v>
      </c>
      <c r="B193">
        <v>118</v>
      </c>
      <c r="C193">
        <v>106</v>
      </c>
      <c r="D193" t="str" cm="1">
        <f t="array" ref="D193">_xlfn.IFS(B193&gt;C193,"Win",B193&lt;C193,"Loss",B193=C193,"Tie")</f>
        <v>Win</v>
      </c>
    </row>
    <row r="194" spans="1:4" x14ac:dyDescent="0.2">
      <c r="A194">
        <v>192</v>
      </c>
      <c r="B194">
        <v>147</v>
      </c>
      <c r="C194">
        <v>79</v>
      </c>
      <c r="D194" t="str" cm="1">
        <f t="array" ref="D194">_xlfn.IFS(B194&gt;C194,"Win",B194&lt;C194,"Loss",B194=C194,"Tie")</f>
        <v>Win</v>
      </c>
    </row>
    <row r="195" spans="1:4" x14ac:dyDescent="0.2">
      <c r="A195">
        <v>193</v>
      </c>
      <c r="B195">
        <v>120</v>
      </c>
      <c r="C195">
        <v>95</v>
      </c>
      <c r="D195" t="str" cm="1">
        <f t="array" ref="D195">_xlfn.IFS(B195&gt;C195,"Win",B195&lt;C195,"Loss",B195=C195,"Tie")</f>
        <v>Win</v>
      </c>
    </row>
    <row r="196" spans="1:4" x14ac:dyDescent="0.2">
      <c r="A196">
        <v>194</v>
      </c>
      <c r="B196">
        <v>116</v>
      </c>
      <c r="C196">
        <v>96</v>
      </c>
      <c r="D196" t="str" cm="1">
        <f t="array" ref="D196">_xlfn.IFS(B196&gt;C196,"Win",B196&lt;C196,"Loss",B196=C196,"Tie")</f>
        <v>Win</v>
      </c>
    </row>
    <row r="197" spans="1:4" x14ac:dyDescent="0.2">
      <c r="A197">
        <v>195</v>
      </c>
      <c r="B197">
        <v>109</v>
      </c>
      <c r="C197">
        <v>113</v>
      </c>
      <c r="D197" t="str" cm="1">
        <f t="array" ref="D197">_xlfn.IFS(B197&gt;C197,"Win",B197&lt;C197,"Loss",B197=C197,"Tie")</f>
        <v>Loss</v>
      </c>
    </row>
    <row r="198" spans="1:4" x14ac:dyDescent="0.2">
      <c r="A198">
        <v>196</v>
      </c>
      <c r="B198">
        <v>123</v>
      </c>
      <c r="C198">
        <v>110</v>
      </c>
      <c r="D198" t="str" cm="1">
        <f t="array" ref="D198">_xlfn.IFS(B198&gt;C198,"Win",B198&lt;C198,"Loss",B198=C198,"Tie")</f>
        <v>Win</v>
      </c>
    </row>
    <row r="199" spans="1:4" x14ac:dyDescent="0.2">
      <c r="A199">
        <v>197</v>
      </c>
      <c r="B199">
        <v>103</v>
      </c>
      <c r="C199">
        <v>92</v>
      </c>
      <c r="D199" t="str" cm="1">
        <f t="array" ref="D199">_xlfn.IFS(B199&gt;C199,"Win",B199&lt;C199,"Loss",B199=C199,"Tie")</f>
        <v>Win</v>
      </c>
    </row>
    <row r="200" spans="1:4" x14ac:dyDescent="0.2">
      <c r="A200">
        <v>198</v>
      </c>
      <c r="B200">
        <v>108</v>
      </c>
      <c r="C200">
        <v>76</v>
      </c>
      <c r="D200" t="str" cm="1">
        <f t="array" ref="D200">_xlfn.IFS(B200&gt;C200,"Win",B200&lt;C200,"Loss",B200=C200,"Tie")</f>
        <v>Win</v>
      </c>
    </row>
    <row r="201" spans="1:4" x14ac:dyDescent="0.2">
      <c r="A201">
        <v>199</v>
      </c>
      <c r="B201">
        <v>104</v>
      </c>
      <c r="C201">
        <v>115</v>
      </c>
      <c r="D201" t="str" cm="1">
        <f t="array" ref="D201">_xlfn.IFS(B201&gt;C201,"Win",B201&lt;C201,"Loss",B201=C201,"Tie")</f>
        <v>Loss</v>
      </c>
    </row>
    <row r="202" spans="1:4" x14ac:dyDescent="0.2">
      <c r="A202">
        <v>200</v>
      </c>
      <c r="B202">
        <v>108</v>
      </c>
      <c r="C202">
        <v>92</v>
      </c>
      <c r="D202" t="str" cm="1">
        <f t="array" ref="D202">_xlfn.IFS(B202&gt;C202,"Win",B202&lt;C202,"Loss",B202=C202,"Tie")</f>
        <v>Win</v>
      </c>
    </row>
    <row r="203" spans="1:4" x14ac:dyDescent="0.2">
      <c r="A203">
        <v>201</v>
      </c>
      <c r="B203">
        <v>124</v>
      </c>
      <c r="C203">
        <v>90</v>
      </c>
      <c r="D203" t="str" cm="1">
        <f t="array" ref="D203">_xlfn.IFS(B203&gt;C203,"Win",B203&lt;C203,"Loss",B203=C203,"Tie")</f>
        <v>Win</v>
      </c>
    </row>
    <row r="204" spans="1:4" x14ac:dyDescent="0.2">
      <c r="A204">
        <v>202</v>
      </c>
      <c r="B204">
        <v>100</v>
      </c>
      <c r="C204">
        <v>93</v>
      </c>
      <c r="D204" t="str" cm="1">
        <f t="array" ref="D204">_xlfn.IFS(B204&gt;C204,"Win",B204&lt;C204,"Loss",B204=C204,"Tie")</f>
        <v>Win</v>
      </c>
    </row>
    <row r="205" spans="1:4" x14ac:dyDescent="0.2">
      <c r="A205">
        <v>203</v>
      </c>
      <c r="B205">
        <v>116</v>
      </c>
      <c r="C205">
        <v>93</v>
      </c>
      <c r="D205" t="str" cm="1">
        <f t="array" ref="D205">_xlfn.IFS(B205&gt;C205,"Win",B205&lt;C205,"Loss",B205=C205,"Tie")</f>
        <v>Win</v>
      </c>
    </row>
    <row r="206" spans="1:4" x14ac:dyDescent="0.2">
      <c r="A206">
        <v>204</v>
      </c>
      <c r="B206">
        <v>118</v>
      </c>
      <c r="C206">
        <v>129</v>
      </c>
      <c r="D206" t="str" cm="1">
        <f t="array" ref="D206">_xlfn.IFS(B206&gt;C206,"Win",B206&lt;C206,"Loss",B206=C206,"Tie")</f>
        <v>Loss</v>
      </c>
    </row>
    <row r="207" spans="1:4" x14ac:dyDescent="0.2">
      <c r="A207">
        <v>205</v>
      </c>
      <c r="B207">
        <v>119</v>
      </c>
      <c r="C207">
        <v>116</v>
      </c>
      <c r="D207" t="str" cm="1">
        <f t="array" ref="D207">_xlfn.IFS(B207&gt;C207,"Win",B207&lt;C207,"Loss",B207=C207,"Tie")</f>
        <v>Win</v>
      </c>
    </row>
    <row r="208" spans="1:4" x14ac:dyDescent="0.2">
      <c r="A208">
        <v>206</v>
      </c>
      <c r="B208">
        <v>119</v>
      </c>
      <c r="C208">
        <v>114</v>
      </c>
      <c r="D208" t="str" cm="1">
        <f t="array" ref="D208">_xlfn.IFS(B208&gt;C208,"Win",B208&lt;C208,"Loss",B208=C208,"Tie")</f>
        <v>Win</v>
      </c>
    </row>
    <row r="209" spans="1:4" x14ac:dyDescent="0.2">
      <c r="A209">
        <v>207</v>
      </c>
      <c r="B209">
        <v>103</v>
      </c>
      <c r="C209">
        <v>114</v>
      </c>
      <c r="D209" t="str" cm="1">
        <f t="array" ref="D209">_xlfn.IFS(B209&gt;C209,"Win",B209&lt;C209,"Loss",B209=C209,"Tie")</f>
        <v>Loss</v>
      </c>
    </row>
    <row r="210" spans="1:4" x14ac:dyDescent="0.2">
      <c r="A210">
        <v>208</v>
      </c>
      <c r="B210">
        <v>128</v>
      </c>
      <c r="C210">
        <v>95</v>
      </c>
      <c r="D210" t="str" cm="1">
        <f t="array" ref="D210">_xlfn.IFS(B210&gt;C210,"Win",B210&lt;C210,"Loss",B210=C210,"Tie")</f>
        <v>Win</v>
      </c>
    </row>
    <row r="211" spans="1:4" x14ac:dyDescent="0.2">
      <c r="A211">
        <v>209</v>
      </c>
      <c r="B211">
        <v>126</v>
      </c>
      <c r="C211">
        <v>128</v>
      </c>
      <c r="D211" t="str" cm="1">
        <f t="array" ref="D211">_xlfn.IFS(B211&gt;C211,"Win",B211&lt;C211,"Loss",B211=C211,"Tie")</f>
        <v>Loss</v>
      </c>
    </row>
    <row r="212" spans="1:4" x14ac:dyDescent="0.2">
      <c r="A212">
        <v>210</v>
      </c>
      <c r="B212">
        <v>105</v>
      </c>
      <c r="C212">
        <v>86</v>
      </c>
      <c r="D212" t="str" cm="1">
        <f t="array" ref="D212">_xlfn.IFS(B212&gt;C212,"Win",B212&lt;C212,"Loss",B212=C212,"Tie")</f>
        <v>Win</v>
      </c>
    </row>
    <row r="213" spans="1:4" x14ac:dyDescent="0.2">
      <c r="A213">
        <v>211</v>
      </c>
      <c r="B213">
        <v>100</v>
      </c>
      <c r="C213">
        <v>97</v>
      </c>
      <c r="D213" t="str" cm="1">
        <f t="array" ref="D213">_xlfn.IFS(B213&gt;C213,"Win",B213&lt;C213,"Loss",B213=C213,"Tie")</f>
        <v>Win</v>
      </c>
    </row>
    <row r="214" spans="1:4" x14ac:dyDescent="0.2">
      <c r="A214">
        <v>212</v>
      </c>
      <c r="B214">
        <v>94</v>
      </c>
      <c r="C214">
        <v>91</v>
      </c>
      <c r="D214" t="str" cm="1">
        <f t="array" ref="D214">_xlfn.IFS(B214&gt;C214,"Win",B214&lt;C214,"Loss",B214=C214,"Tie")</f>
        <v>Win</v>
      </c>
    </row>
    <row r="215" spans="1:4" x14ac:dyDescent="0.2">
      <c r="A215">
        <v>213</v>
      </c>
      <c r="B215">
        <v>102</v>
      </c>
      <c r="C215">
        <v>101</v>
      </c>
      <c r="D215" t="str" cm="1">
        <f t="array" ref="D215">_xlfn.IFS(B215&gt;C215,"Win",B215&lt;C215,"Loss",B215=C215,"Tie")</f>
        <v>Win</v>
      </c>
    </row>
    <row r="216" spans="1:4" x14ac:dyDescent="0.2">
      <c r="A216">
        <v>214</v>
      </c>
      <c r="B216">
        <v>104</v>
      </c>
      <c r="C216">
        <v>107</v>
      </c>
      <c r="D216" t="str" cm="1">
        <f t="array" ref="D216">_xlfn.IFS(B216&gt;C216,"Win",B216&lt;C216,"Loss",B216=C216,"Tie")</f>
        <v>Loss</v>
      </c>
    </row>
    <row r="217" spans="1:4" x14ac:dyDescent="0.2">
      <c r="A217">
        <v>215</v>
      </c>
      <c r="B217">
        <v>117</v>
      </c>
      <c r="C217">
        <v>102</v>
      </c>
      <c r="D217" t="str" cm="1">
        <f t="array" ref="D217">_xlfn.IFS(B217&gt;C217,"Win",B217&lt;C217,"Loss",B217=C217,"Tie")</f>
        <v>Win</v>
      </c>
    </row>
    <row r="218" spans="1:4" x14ac:dyDescent="0.2">
      <c r="A218">
        <v>216</v>
      </c>
      <c r="B218">
        <v>101</v>
      </c>
      <c r="C218">
        <v>116</v>
      </c>
      <c r="D218" t="str" cm="1">
        <f t="array" ref="D218">_xlfn.IFS(B218&gt;C218,"Win",B218&lt;C218,"Loss",B218=C218,"Tie")</f>
        <v>Loss</v>
      </c>
    </row>
    <row r="219" spans="1:4" x14ac:dyDescent="0.2">
      <c r="A219">
        <v>217</v>
      </c>
      <c r="B219">
        <v>115</v>
      </c>
      <c r="C219">
        <v>90</v>
      </c>
      <c r="D219" t="str" cm="1">
        <f t="array" ref="D219">_xlfn.IFS(B219&gt;C219,"Win",B219&lt;C219,"Loss",B219=C219,"Tie")</f>
        <v>Win</v>
      </c>
    </row>
    <row r="220" spans="1:4" x14ac:dyDescent="0.2">
      <c r="A220">
        <v>218</v>
      </c>
      <c r="B220">
        <v>117</v>
      </c>
      <c r="C220">
        <v>111</v>
      </c>
      <c r="D220" t="str" cm="1">
        <f t="array" ref="D220">_xlfn.IFS(B220&gt;C220,"Win",B220&lt;C220,"Loss",B220=C220,"Tie")</f>
        <v>Win</v>
      </c>
    </row>
    <row r="221" spans="1:4" x14ac:dyDescent="0.2">
      <c r="A221">
        <v>219</v>
      </c>
      <c r="B221">
        <v>101</v>
      </c>
      <c r="C221">
        <v>105</v>
      </c>
      <c r="D221" t="str" cm="1">
        <f t="array" ref="D221">_xlfn.IFS(B221&gt;C221,"Win",B221&lt;C221,"Loss",B221=C221,"Tie")</f>
        <v>Loss</v>
      </c>
    </row>
    <row r="222" spans="1:4" x14ac:dyDescent="0.2">
      <c r="A222">
        <v>220</v>
      </c>
      <c r="B222">
        <v>148</v>
      </c>
      <c r="C222">
        <v>87</v>
      </c>
      <c r="D222" t="str" cm="1">
        <f t="array" ref="D222">_xlfn.IFS(B222&gt;C222,"Win",B222&lt;C222,"Loss",B222=C222,"Tie")</f>
        <v>Win</v>
      </c>
    </row>
    <row r="223" spans="1:4" x14ac:dyDescent="0.2">
      <c r="A223">
        <v>221</v>
      </c>
      <c r="B223">
        <v>106</v>
      </c>
      <c r="C223">
        <v>128</v>
      </c>
      <c r="D223" t="str" cm="1">
        <f t="array" ref="D223">_xlfn.IFS(B223&gt;C223,"Win",B223&lt;C223,"Loss",B223=C223,"Tie")</f>
        <v>Loss</v>
      </c>
    </row>
    <row r="224" spans="1:4" x14ac:dyDescent="0.2">
      <c r="A224">
        <v>222</v>
      </c>
      <c r="B224">
        <v>98</v>
      </c>
      <c r="C224">
        <v>117</v>
      </c>
      <c r="D224" t="str" cm="1">
        <f t="array" ref="D224">_xlfn.IFS(B224&gt;C224,"Win",B224&lt;C224,"Loss",B224=C224,"Tie")</f>
        <v>Loss</v>
      </c>
    </row>
    <row r="225" spans="1:4" x14ac:dyDescent="0.2">
      <c r="A225">
        <v>223</v>
      </c>
      <c r="B225">
        <v>110</v>
      </c>
      <c r="C225">
        <v>113</v>
      </c>
      <c r="D225" t="str" cm="1">
        <f t="array" ref="D225">_xlfn.IFS(B225&gt;C225,"Win",B225&lt;C225,"Loss",B225=C225,"Tie")</f>
        <v>Loss</v>
      </c>
    </row>
    <row r="226" spans="1:4" x14ac:dyDescent="0.2">
      <c r="A226">
        <v>224</v>
      </c>
      <c r="B226">
        <v>112</v>
      </c>
      <c r="C226">
        <v>114</v>
      </c>
      <c r="D226" t="str" cm="1">
        <f t="array" ref="D226">_xlfn.IFS(B226&gt;C226,"Win",B226&lt;C226,"Loss",B226=C226,"Tie")</f>
        <v>Loss</v>
      </c>
    </row>
    <row r="227" spans="1:4" x14ac:dyDescent="0.2">
      <c r="A227">
        <v>225</v>
      </c>
      <c r="B227">
        <v>127</v>
      </c>
      <c r="C227">
        <v>94</v>
      </c>
      <c r="D227" t="str" cm="1">
        <f t="array" ref="D227">_xlfn.IFS(B227&gt;C227,"Win",B227&lt;C227,"Loss",B227=C227,"Tie")</f>
        <v>Win</v>
      </c>
    </row>
    <row r="228" spans="1:4" x14ac:dyDescent="0.2">
      <c r="A228">
        <v>226</v>
      </c>
      <c r="B228">
        <v>83</v>
      </c>
      <c r="C228">
        <v>95</v>
      </c>
      <c r="D228" t="str" cm="1">
        <f t="array" ref="D228">_xlfn.IFS(B228&gt;C228,"Win",B228&lt;C228,"Loss",B228=C228,"Tie")</f>
        <v>Loss</v>
      </c>
    </row>
    <row r="229" spans="1:4" x14ac:dyDescent="0.2">
      <c r="A229">
        <v>227</v>
      </c>
      <c r="B229">
        <v>92</v>
      </c>
      <c r="C229">
        <v>122</v>
      </c>
      <c r="D229" t="str" cm="1">
        <f t="array" ref="D229">_xlfn.IFS(B229&gt;C229,"Win",B229&lt;C229,"Loss",B229=C229,"Tie")</f>
        <v>Loss</v>
      </c>
    </row>
    <row r="230" spans="1:4" x14ac:dyDescent="0.2">
      <c r="A230">
        <v>228</v>
      </c>
      <c r="B230">
        <v>123</v>
      </c>
      <c r="C230">
        <v>71</v>
      </c>
      <c r="D230" t="str" cm="1">
        <f t="array" ref="D230">_xlfn.IFS(B230&gt;C230,"Win",B230&lt;C230,"Loss",B230=C230,"Tie")</f>
        <v>Win</v>
      </c>
    </row>
    <row r="231" spans="1:4" x14ac:dyDescent="0.2">
      <c r="A231">
        <v>229</v>
      </c>
      <c r="B231">
        <v>110</v>
      </c>
      <c r="C231">
        <v>101</v>
      </c>
      <c r="D231" t="str" cm="1">
        <f t="array" ref="D231">_xlfn.IFS(B231&gt;C231,"Win",B231&lt;C231,"Loss",B231=C231,"Tie")</f>
        <v>Win</v>
      </c>
    </row>
    <row r="232" spans="1:4" x14ac:dyDescent="0.2">
      <c r="A232">
        <v>230</v>
      </c>
      <c r="B232">
        <v>106</v>
      </c>
      <c r="C232">
        <v>92</v>
      </c>
      <c r="D232" t="str" cm="1">
        <f t="array" ref="D232">_xlfn.IFS(B232&gt;C232,"Win",B232&lt;C232,"Loss",B232=C232,"Tie")</f>
        <v>Win</v>
      </c>
    </row>
    <row r="233" spans="1:4" x14ac:dyDescent="0.2">
      <c r="A233">
        <v>231</v>
      </c>
      <c r="B233">
        <v>90</v>
      </c>
      <c r="C233">
        <v>109</v>
      </c>
      <c r="D233" t="str" cm="1">
        <f t="array" ref="D233">_xlfn.IFS(B233&gt;C233,"Win",B233&lt;C233,"Loss",B233=C233,"Tie")</f>
        <v>Loss</v>
      </c>
    </row>
    <row r="234" spans="1:4" x14ac:dyDescent="0.2">
      <c r="A234">
        <v>232</v>
      </c>
      <c r="B234">
        <v>80</v>
      </c>
      <c r="C234">
        <v>107</v>
      </c>
      <c r="D234" t="str" cm="1">
        <f t="array" ref="D234">_xlfn.IFS(B234&gt;C234,"Win",B234&lt;C234,"Loss",B234=C234,"Tie")</f>
        <v>Loss</v>
      </c>
    </row>
    <row r="235" spans="1:4" x14ac:dyDescent="0.2">
      <c r="A235">
        <v>233</v>
      </c>
      <c r="B235">
        <v>98</v>
      </c>
      <c r="C235">
        <v>101</v>
      </c>
      <c r="D235" t="str" cm="1">
        <f t="array" ref="D235">_xlfn.IFS(B235&gt;C235,"Win",B235&lt;C235,"Loss",B235=C235,"Tie")</f>
        <v>Loss</v>
      </c>
    </row>
    <row r="236" spans="1:4" x14ac:dyDescent="0.2">
      <c r="A236">
        <v>234</v>
      </c>
      <c r="B236">
        <v>120</v>
      </c>
      <c r="C236">
        <v>113</v>
      </c>
      <c r="D236" t="str" cm="1">
        <f t="array" ref="D236">_xlfn.IFS(B236&gt;C236,"Win",B236&lt;C236,"Loss",B236=C236,"Tie")</f>
        <v>Win</v>
      </c>
    </row>
    <row r="237" spans="1:4" x14ac:dyDescent="0.2">
      <c r="A237">
        <v>235</v>
      </c>
      <c r="B237">
        <v>113</v>
      </c>
      <c r="C237">
        <v>94</v>
      </c>
      <c r="D237" t="str" cm="1">
        <f t="array" ref="D237">_xlfn.IFS(B237&gt;C237,"Win",B237&lt;C237,"Loss",B237=C237,"Tie")</f>
        <v>Win</v>
      </c>
    </row>
    <row r="238" spans="1:4" x14ac:dyDescent="0.2">
      <c r="A238">
        <v>236</v>
      </c>
      <c r="B238">
        <v>124</v>
      </c>
      <c r="C238">
        <v>89</v>
      </c>
      <c r="D238" t="str" cm="1">
        <f t="array" ref="D238">_xlfn.IFS(B238&gt;C238,"Win",B238&lt;C238,"Loss",B238=C238,"Tie")</f>
        <v>Win</v>
      </c>
    </row>
    <row r="239" spans="1:4" x14ac:dyDescent="0.2">
      <c r="A239">
        <v>237</v>
      </c>
      <c r="B239">
        <v>102</v>
      </c>
      <c r="C239">
        <v>95</v>
      </c>
      <c r="D239" t="str" cm="1">
        <f t="array" ref="D239">_xlfn.IFS(B239&gt;C239,"Win",B239&lt;C239,"Loss",B239=C239,"Tie")</f>
        <v>Win</v>
      </c>
    </row>
    <row r="240" spans="1:4" x14ac:dyDescent="0.2">
      <c r="A240">
        <v>238</v>
      </c>
      <c r="B240">
        <v>133</v>
      </c>
      <c r="C240">
        <v>78</v>
      </c>
      <c r="D240" t="str" cm="1">
        <f t="array" ref="D240">_xlfn.IFS(B240&gt;C240,"Win",B240&lt;C240,"Loss",B240=C240,"Tie")</f>
        <v>Win</v>
      </c>
    </row>
    <row r="241" spans="1:4" x14ac:dyDescent="0.2">
      <c r="A241">
        <v>239</v>
      </c>
      <c r="B241">
        <v>104</v>
      </c>
      <c r="C241">
        <v>95</v>
      </c>
      <c r="D241" t="str" cm="1">
        <f t="array" ref="D241">_xlfn.IFS(B241&gt;C241,"Win",B241&lt;C241,"Loss",B241=C241,"Tie")</f>
        <v>Win</v>
      </c>
    </row>
    <row r="242" spans="1:4" x14ac:dyDescent="0.2">
      <c r="A242">
        <v>240</v>
      </c>
      <c r="B242">
        <v>87</v>
      </c>
      <c r="C242">
        <v>108</v>
      </c>
      <c r="D242" t="str" cm="1">
        <f t="array" ref="D242">_xlfn.IFS(B242&gt;C242,"Win",B242&lt;C242,"Loss",B242=C242,"Tie")</f>
        <v>Loss</v>
      </c>
    </row>
    <row r="243" spans="1:4" x14ac:dyDescent="0.2">
      <c r="A243">
        <v>241</v>
      </c>
      <c r="B243">
        <v>120</v>
      </c>
      <c r="C243">
        <v>88</v>
      </c>
      <c r="D243" t="str" cm="1">
        <f t="array" ref="D243">_xlfn.IFS(B243&gt;C243,"Win",B243&lt;C243,"Loss",B243=C243,"Tie")</f>
        <v>Win</v>
      </c>
    </row>
    <row r="244" spans="1:4" x14ac:dyDescent="0.2">
      <c r="A244">
        <v>242</v>
      </c>
      <c r="B244">
        <v>127</v>
      </c>
      <c r="C244">
        <v>136</v>
      </c>
      <c r="D244" t="str" cm="1">
        <f t="array" ref="D244">_xlfn.IFS(B244&gt;C244,"Win",B244&lt;C244,"Loss",B244=C244,"Tie")</f>
        <v>Loss</v>
      </c>
    </row>
    <row r="245" spans="1:4" x14ac:dyDescent="0.2">
      <c r="A245">
        <v>243</v>
      </c>
      <c r="B245">
        <v>106</v>
      </c>
      <c r="C245">
        <v>116</v>
      </c>
      <c r="D245" t="str" cm="1">
        <f t="array" ref="D245">_xlfn.IFS(B245&gt;C245,"Win",B245&lt;C245,"Loss",B245=C245,"Tie")</f>
        <v>Loss</v>
      </c>
    </row>
    <row r="246" spans="1:4" x14ac:dyDescent="0.2">
      <c r="A246">
        <v>244</v>
      </c>
      <c r="B246">
        <v>100</v>
      </c>
      <c r="C246">
        <v>122</v>
      </c>
      <c r="D246" t="str" cm="1">
        <f t="array" ref="D246">_xlfn.IFS(B246&gt;C246,"Win",B246&lt;C246,"Loss",B246=C246,"Tie")</f>
        <v>Loss</v>
      </c>
    </row>
    <row r="247" spans="1:4" x14ac:dyDescent="0.2">
      <c r="A247">
        <v>245</v>
      </c>
      <c r="B247">
        <v>120</v>
      </c>
      <c r="C247">
        <v>82</v>
      </c>
      <c r="D247" t="str" cm="1">
        <f t="array" ref="D247">_xlfn.IFS(B247&gt;C247,"Win",B247&lt;C247,"Loss",B247=C247,"Tie")</f>
        <v>Win</v>
      </c>
    </row>
    <row r="248" spans="1:4" x14ac:dyDescent="0.2">
      <c r="A248">
        <v>246</v>
      </c>
      <c r="B248">
        <v>120</v>
      </c>
      <c r="C248">
        <v>95</v>
      </c>
      <c r="D248" t="str" cm="1">
        <f t="array" ref="D248">_xlfn.IFS(B248&gt;C248,"Win",B248&lt;C248,"Loss",B248=C248,"Tie")</f>
        <v>Win</v>
      </c>
    </row>
    <row r="249" spans="1:4" x14ac:dyDescent="0.2">
      <c r="A249">
        <v>247</v>
      </c>
      <c r="B249">
        <v>111</v>
      </c>
      <c r="C249">
        <v>97</v>
      </c>
      <c r="D249" t="str" cm="1">
        <f t="array" ref="D249">_xlfn.IFS(B249&gt;C249,"Win",B249&lt;C249,"Loss",B249=C249,"Tie")</f>
        <v>Win</v>
      </c>
    </row>
    <row r="250" spans="1:4" x14ac:dyDescent="0.2">
      <c r="A250">
        <v>248</v>
      </c>
      <c r="B250">
        <v>93</v>
      </c>
      <c r="C250">
        <v>89</v>
      </c>
      <c r="D250" t="str" cm="1">
        <f t="array" ref="D250">_xlfn.IFS(B250&gt;C250,"Win",B250&lt;C250,"Loss",B250=C250,"Tie")</f>
        <v>Win</v>
      </c>
    </row>
    <row r="251" spans="1:4" x14ac:dyDescent="0.2">
      <c r="A251">
        <v>249</v>
      </c>
      <c r="B251">
        <v>108</v>
      </c>
      <c r="C251">
        <v>104</v>
      </c>
      <c r="D251" t="str" cm="1">
        <f t="array" ref="D251">_xlfn.IFS(B251&gt;C251,"Win",B251&lt;C251,"Loss",B251=C251,"Tie")</f>
        <v>Win</v>
      </c>
    </row>
    <row r="252" spans="1:4" x14ac:dyDescent="0.2">
      <c r="A252">
        <v>250</v>
      </c>
      <c r="B252">
        <v>123</v>
      </c>
      <c r="C252">
        <v>91</v>
      </c>
      <c r="D252" t="str" cm="1">
        <f t="array" ref="D252">_xlfn.IFS(B252&gt;C252,"Win",B252&lt;C252,"Loss",B252=C252,"Tie")</f>
        <v>Win</v>
      </c>
    </row>
    <row r="253" spans="1:4" x14ac:dyDescent="0.2">
      <c r="A253">
        <v>251</v>
      </c>
      <c r="B253">
        <v>109</v>
      </c>
      <c r="C253">
        <v>88</v>
      </c>
      <c r="D253" t="str" cm="1">
        <f t="array" ref="D253">_xlfn.IFS(B253&gt;C253,"Win",B253&lt;C253,"Loss",B253=C253,"Tie")</f>
        <v>Win</v>
      </c>
    </row>
    <row r="254" spans="1:4" x14ac:dyDescent="0.2">
      <c r="A254">
        <v>252</v>
      </c>
      <c r="B254">
        <v>115</v>
      </c>
      <c r="C254">
        <v>102</v>
      </c>
      <c r="D254" t="str" cm="1">
        <f t="array" ref="D254">_xlfn.IFS(B254&gt;C254,"Win",B254&lt;C254,"Loss",B254=C254,"Tie")</f>
        <v>Win</v>
      </c>
    </row>
    <row r="255" spans="1:4" x14ac:dyDescent="0.2">
      <c r="A255">
        <v>253</v>
      </c>
      <c r="B255">
        <v>114</v>
      </c>
      <c r="C255">
        <v>130</v>
      </c>
      <c r="D255" t="str" cm="1">
        <f t="array" ref="D255">_xlfn.IFS(B255&gt;C255,"Win",B255&lt;C255,"Loss",B255=C255,"Tie")</f>
        <v>Loss</v>
      </c>
    </row>
    <row r="256" spans="1:4" x14ac:dyDescent="0.2">
      <c r="A256">
        <v>254</v>
      </c>
      <c r="B256">
        <v>115</v>
      </c>
      <c r="C256">
        <v>100</v>
      </c>
      <c r="D256" t="str" cm="1">
        <f t="array" ref="D256">_xlfn.IFS(B256&gt;C256,"Win",B256&lt;C256,"Loss",B256=C256,"Tie")</f>
        <v>Win</v>
      </c>
    </row>
    <row r="257" spans="1:4" x14ac:dyDescent="0.2">
      <c r="A257">
        <v>255</v>
      </c>
      <c r="B257">
        <v>103</v>
      </c>
      <c r="C257">
        <v>106</v>
      </c>
      <c r="D257" t="str" cm="1">
        <f t="array" ref="D257">_xlfn.IFS(B257&gt;C257,"Win",B257&lt;C257,"Loss",B257=C257,"Tie")</f>
        <v>Loss</v>
      </c>
    </row>
    <row r="258" spans="1:4" x14ac:dyDescent="0.2">
      <c r="A258">
        <v>256</v>
      </c>
      <c r="B258">
        <v>112</v>
      </c>
      <c r="C258">
        <v>96</v>
      </c>
      <c r="D258" t="str" cm="1">
        <f t="array" ref="D258">_xlfn.IFS(B258&gt;C258,"Win",B258&lt;C258,"Loss",B258=C258,"Tie")</f>
        <v>Win</v>
      </c>
    </row>
    <row r="259" spans="1:4" x14ac:dyDescent="0.2">
      <c r="A259">
        <v>257</v>
      </c>
      <c r="B259">
        <v>103</v>
      </c>
      <c r="C259">
        <v>98</v>
      </c>
      <c r="D259" t="str" cm="1">
        <f t="array" ref="D259">_xlfn.IFS(B259&gt;C259,"Win",B259&lt;C259,"Loss",B259=C259,"Tie")</f>
        <v>Win</v>
      </c>
    </row>
    <row r="260" spans="1:4" x14ac:dyDescent="0.2">
      <c r="A260">
        <v>258</v>
      </c>
      <c r="B260">
        <v>128</v>
      </c>
      <c r="C260">
        <v>93</v>
      </c>
      <c r="D260" t="str" cm="1">
        <f t="array" ref="D260">_xlfn.IFS(B260&gt;C260,"Win",B260&lt;C260,"Loss",B260=C260,"Tie")</f>
        <v>Win</v>
      </c>
    </row>
    <row r="261" spans="1:4" x14ac:dyDescent="0.2">
      <c r="A261">
        <v>259</v>
      </c>
      <c r="B261">
        <v>111</v>
      </c>
      <c r="C261">
        <v>98</v>
      </c>
      <c r="D261" t="str" cm="1">
        <f t="array" ref="D261">_xlfn.IFS(B261&gt;C261,"Win",B261&lt;C261,"Loss",B261=C261,"Tie")</f>
        <v>Win</v>
      </c>
    </row>
    <row r="262" spans="1:4" x14ac:dyDescent="0.2">
      <c r="A262">
        <v>260</v>
      </c>
      <c r="B262">
        <v>95</v>
      </c>
      <c r="C262">
        <v>105</v>
      </c>
      <c r="D262" t="str" cm="1">
        <f t="array" ref="D262">_xlfn.IFS(B262&gt;C262,"Win",B262&lt;C262,"Loss",B262=C262,"Tie")</f>
        <v>Loss</v>
      </c>
    </row>
    <row r="263" spans="1:4" x14ac:dyDescent="0.2">
      <c r="A263">
        <v>261</v>
      </c>
      <c r="B263">
        <v>98</v>
      </c>
      <c r="C263">
        <v>105</v>
      </c>
      <c r="D263" t="str" cm="1">
        <f t="array" ref="D263">_xlfn.IFS(B263&gt;C263,"Win",B263&lt;C263,"Loss",B263=C263,"Tie")</f>
        <v>Loss</v>
      </c>
    </row>
    <row r="264" spans="1:4" x14ac:dyDescent="0.2">
      <c r="A264">
        <v>262</v>
      </c>
      <c r="B264">
        <v>133</v>
      </c>
      <c r="C264">
        <v>71</v>
      </c>
      <c r="D264" t="str" cm="1">
        <f t="array" ref="D264">_xlfn.IFS(B264&gt;C264,"Win",B264&lt;C264,"Loss",B264=C264,"Tie")</f>
        <v>Win</v>
      </c>
    </row>
    <row r="265" spans="1:4" x14ac:dyDescent="0.2">
      <c r="A265">
        <v>263</v>
      </c>
      <c r="B265">
        <v>113</v>
      </c>
      <c r="C265">
        <v>71</v>
      </c>
      <c r="D265" t="str" cm="1">
        <f t="array" ref="D265">_xlfn.IFS(B265&gt;C265,"Win",B265&lt;C265,"Loss",B265=C265,"Tie")</f>
        <v>Win</v>
      </c>
    </row>
    <row r="266" spans="1:4" x14ac:dyDescent="0.2">
      <c r="A266">
        <v>264</v>
      </c>
      <c r="B266">
        <v>83</v>
      </c>
      <c r="C266">
        <v>88</v>
      </c>
      <c r="D266" t="str" cm="1">
        <f t="array" ref="D266">_xlfn.IFS(B266&gt;C266,"Win",B266&lt;C266,"Loss",B266=C266,"Tie")</f>
        <v>Loss</v>
      </c>
    </row>
    <row r="267" spans="1:4" x14ac:dyDescent="0.2">
      <c r="A267">
        <v>265</v>
      </c>
      <c r="B267">
        <v>93</v>
      </c>
      <c r="C267">
        <v>114</v>
      </c>
      <c r="D267" t="str" cm="1">
        <f t="array" ref="D267">_xlfn.IFS(B267&gt;C267,"Win",B267&lt;C267,"Loss",B267=C267,"Tie")</f>
        <v>Loss</v>
      </c>
    </row>
    <row r="268" spans="1:4" x14ac:dyDescent="0.2">
      <c r="A268">
        <v>266</v>
      </c>
      <c r="B268">
        <v>125</v>
      </c>
      <c r="C268">
        <v>96</v>
      </c>
      <c r="D268" t="str" cm="1">
        <f t="array" ref="D268">_xlfn.IFS(B268&gt;C268,"Win",B268&lt;C268,"Loss",B268=C268,"Tie")</f>
        <v>Win</v>
      </c>
    </row>
    <row r="269" spans="1:4" x14ac:dyDescent="0.2">
      <c r="A269">
        <v>267</v>
      </c>
      <c r="B269">
        <v>89</v>
      </c>
      <c r="C269">
        <v>109</v>
      </c>
      <c r="D269" t="str" cm="1">
        <f t="array" ref="D269">_xlfn.IFS(B269&gt;C269,"Win",B269&lt;C269,"Loss",B269=C269,"Tie")</f>
        <v>Loss</v>
      </c>
    </row>
    <row r="270" spans="1:4" x14ac:dyDescent="0.2">
      <c r="A270">
        <v>268</v>
      </c>
      <c r="B270">
        <v>102</v>
      </c>
      <c r="C270">
        <v>108</v>
      </c>
      <c r="D270" t="str" cm="1">
        <f t="array" ref="D270">_xlfn.IFS(B270&gt;C270,"Win",B270&lt;C270,"Loss",B270=C270,"Tie")</f>
        <v>Loss</v>
      </c>
    </row>
    <row r="271" spans="1:4" x14ac:dyDescent="0.2">
      <c r="A271">
        <v>269</v>
      </c>
      <c r="B271">
        <v>124</v>
      </c>
      <c r="C271">
        <v>116</v>
      </c>
      <c r="D271" t="str" cm="1">
        <f t="array" ref="D271">_xlfn.IFS(B271&gt;C271,"Win",B271&lt;C271,"Loss",B271=C271,"Tie")</f>
        <v>Win</v>
      </c>
    </row>
    <row r="272" spans="1:4" x14ac:dyDescent="0.2">
      <c r="A272">
        <v>270</v>
      </c>
      <c r="B272">
        <v>106</v>
      </c>
      <c r="C272">
        <v>108</v>
      </c>
      <c r="D272" t="str" cm="1">
        <f t="array" ref="D272">_xlfn.IFS(B272&gt;C272,"Win",B272&lt;C272,"Loss",B272=C272,"Tie")</f>
        <v>Loss</v>
      </c>
    </row>
    <row r="273" spans="1:4" x14ac:dyDescent="0.2">
      <c r="A273">
        <v>271</v>
      </c>
      <c r="B273">
        <v>98</v>
      </c>
      <c r="C273">
        <v>107</v>
      </c>
      <c r="D273" t="str" cm="1">
        <f t="array" ref="D273">_xlfn.IFS(B273&gt;C273,"Win",B273&lt;C273,"Loss",B273=C273,"Tie")</f>
        <v>Loss</v>
      </c>
    </row>
    <row r="274" spans="1:4" x14ac:dyDescent="0.2">
      <c r="A274">
        <v>272</v>
      </c>
      <c r="B274">
        <v>90</v>
      </c>
      <c r="C274">
        <v>101</v>
      </c>
      <c r="D274" t="str" cm="1">
        <f t="array" ref="D274">_xlfn.IFS(B274&gt;C274,"Win",B274&lt;C274,"Loss",B274=C274,"Tie")</f>
        <v>Loss</v>
      </c>
    </row>
    <row r="275" spans="1:4" x14ac:dyDescent="0.2">
      <c r="A275">
        <v>273</v>
      </c>
      <c r="B275">
        <v>96</v>
      </c>
      <c r="C275">
        <v>105</v>
      </c>
      <c r="D275" t="str" cm="1">
        <f t="array" ref="D275">_xlfn.IFS(B275&gt;C275,"Win",B275&lt;C275,"Loss",B275=C275,"Tie")</f>
        <v>Loss</v>
      </c>
    </row>
    <row r="276" spans="1:4" x14ac:dyDescent="0.2">
      <c r="A276">
        <v>274</v>
      </c>
      <c r="B276">
        <v>89</v>
      </c>
      <c r="C276">
        <v>105</v>
      </c>
      <c r="D276" t="str" cm="1">
        <f t="array" ref="D276">_xlfn.IFS(B276&gt;C276,"Win",B276&lt;C276,"Loss",B276=C276,"Tie")</f>
        <v>Loss</v>
      </c>
    </row>
    <row r="277" spans="1:4" x14ac:dyDescent="0.2">
      <c r="A277">
        <v>275</v>
      </c>
      <c r="B277">
        <v>109</v>
      </c>
      <c r="C277">
        <v>115</v>
      </c>
      <c r="D277" t="str" cm="1">
        <f t="array" ref="D277">_xlfn.IFS(B277&gt;C277,"Win",B277&lt;C277,"Loss",B277=C277,"Tie")</f>
        <v>Loss</v>
      </c>
    </row>
    <row r="278" spans="1:4" x14ac:dyDescent="0.2">
      <c r="A278">
        <v>276</v>
      </c>
      <c r="B278">
        <v>131</v>
      </c>
      <c r="C278">
        <v>86</v>
      </c>
      <c r="D278" t="str" cm="1">
        <f t="array" ref="D278">_xlfn.IFS(B278&gt;C278,"Win",B278&lt;C278,"Loss",B278=C278,"Tie")</f>
        <v>Win</v>
      </c>
    </row>
    <row r="279" spans="1:4" x14ac:dyDescent="0.2">
      <c r="A279">
        <v>277</v>
      </c>
      <c r="B279">
        <v>119</v>
      </c>
      <c r="C279">
        <v>95</v>
      </c>
      <c r="D279" t="str" cm="1">
        <f t="array" ref="D279">_xlfn.IFS(B279&gt;C279,"Win",B279&lt;C279,"Loss",B279=C279,"Tie")</f>
        <v>Win</v>
      </c>
    </row>
    <row r="280" spans="1:4" x14ac:dyDescent="0.2">
      <c r="A280">
        <v>278</v>
      </c>
      <c r="B280">
        <v>123</v>
      </c>
      <c r="C280">
        <v>103</v>
      </c>
      <c r="D280" t="str" cm="1">
        <f t="array" ref="D280">_xlfn.IFS(B280&gt;C280,"Win",B280&lt;C280,"Loss",B280=C280,"Tie")</f>
        <v>Win</v>
      </c>
    </row>
    <row r="281" spans="1:4" x14ac:dyDescent="0.2">
      <c r="A281">
        <v>279</v>
      </c>
      <c r="B281">
        <v>97</v>
      </c>
      <c r="C281">
        <v>107</v>
      </c>
      <c r="D281" t="str" cm="1">
        <f t="array" ref="D281">_xlfn.IFS(B281&gt;C281,"Win",B281&lt;C281,"Loss",B281=C281,"Tie")</f>
        <v>Loss</v>
      </c>
    </row>
    <row r="282" spans="1:4" x14ac:dyDescent="0.2">
      <c r="A282">
        <v>280</v>
      </c>
      <c r="B282">
        <v>131</v>
      </c>
      <c r="C282">
        <v>98</v>
      </c>
      <c r="D282" t="str" cm="1">
        <f t="array" ref="D282">_xlfn.IFS(B282&gt;C282,"Win",B282&lt;C282,"Loss",B282=C282,"Tie")</f>
        <v>Win</v>
      </c>
    </row>
    <row r="283" spans="1:4" x14ac:dyDescent="0.2">
      <c r="A283">
        <v>281</v>
      </c>
      <c r="B283">
        <v>121</v>
      </c>
      <c r="C283">
        <v>96</v>
      </c>
      <c r="D283" t="str" cm="1">
        <f t="array" ref="D283">_xlfn.IFS(B283&gt;C283,"Win",B283&lt;C283,"Loss",B283=C283,"Tie")</f>
        <v>Win</v>
      </c>
    </row>
    <row r="284" spans="1:4" x14ac:dyDescent="0.2">
      <c r="A284">
        <v>282</v>
      </c>
      <c r="B284">
        <v>110</v>
      </c>
      <c r="C284">
        <v>70</v>
      </c>
      <c r="D284" t="str" cm="1">
        <f t="array" ref="D284">_xlfn.IFS(B284&gt;C284,"Win",B284&lt;C284,"Loss",B284=C284,"Tie")</f>
        <v>Win</v>
      </c>
    </row>
    <row r="285" spans="1:4" x14ac:dyDescent="0.2">
      <c r="A285">
        <v>283</v>
      </c>
      <c r="B285">
        <v>105</v>
      </c>
      <c r="C285">
        <v>89</v>
      </c>
      <c r="D285" t="str" cm="1">
        <f t="array" ref="D285">_xlfn.IFS(B285&gt;C285,"Win",B285&lt;C285,"Loss",B285=C285,"Tie")</f>
        <v>Win</v>
      </c>
    </row>
    <row r="286" spans="1:4" x14ac:dyDescent="0.2">
      <c r="A286">
        <v>284</v>
      </c>
      <c r="B286">
        <v>111</v>
      </c>
      <c r="C286">
        <v>113</v>
      </c>
      <c r="D286" t="str" cm="1">
        <f t="array" ref="D286">_xlfn.IFS(B286&gt;C286,"Win",B286&lt;C286,"Loss",B286=C286,"Tie")</f>
        <v>Loss</v>
      </c>
    </row>
    <row r="287" spans="1:4" x14ac:dyDescent="0.2">
      <c r="A287">
        <v>285</v>
      </c>
      <c r="B287">
        <v>105</v>
      </c>
      <c r="C287">
        <v>95</v>
      </c>
      <c r="D287" t="str" cm="1">
        <f t="array" ref="D287">_xlfn.IFS(B287&gt;C287,"Win",B287&lt;C287,"Loss",B287=C287,"Tie")</f>
        <v>Win</v>
      </c>
    </row>
    <row r="288" spans="1:4" x14ac:dyDescent="0.2">
      <c r="A288">
        <v>286</v>
      </c>
      <c r="B288">
        <v>110</v>
      </c>
      <c r="C288">
        <v>109</v>
      </c>
      <c r="D288" t="str" cm="1">
        <f t="array" ref="D288">_xlfn.IFS(B288&gt;C288,"Win",B288&lt;C288,"Loss",B288=C288,"Tie")</f>
        <v>Win</v>
      </c>
    </row>
    <row r="289" spans="1:4" x14ac:dyDescent="0.2">
      <c r="A289">
        <v>287</v>
      </c>
      <c r="B289">
        <v>115</v>
      </c>
      <c r="C289">
        <v>112</v>
      </c>
      <c r="D289" t="str" cm="1">
        <f t="array" ref="D289">_xlfn.IFS(B289&gt;C289,"Win",B289&lt;C289,"Loss",B289=C289,"Tie")</f>
        <v>Win</v>
      </c>
    </row>
    <row r="290" spans="1:4" x14ac:dyDescent="0.2">
      <c r="A290">
        <v>288</v>
      </c>
      <c r="B290">
        <v>117</v>
      </c>
      <c r="C290">
        <v>102</v>
      </c>
      <c r="D290" t="str" cm="1">
        <f t="array" ref="D290">_xlfn.IFS(B290&gt;C290,"Win",B290&lt;C290,"Loss",B290=C290,"Tie")</f>
        <v>Win</v>
      </c>
    </row>
    <row r="291" spans="1:4" x14ac:dyDescent="0.2">
      <c r="A291">
        <v>289</v>
      </c>
      <c r="B291">
        <v>106</v>
      </c>
      <c r="C291">
        <v>87</v>
      </c>
      <c r="D291" t="str" cm="1">
        <f t="array" ref="D291">_xlfn.IFS(B291&gt;C291,"Win",B291&lt;C291,"Loss",B291=C291,"Tie")</f>
        <v>Win</v>
      </c>
    </row>
    <row r="292" spans="1:4" x14ac:dyDescent="0.2">
      <c r="A292">
        <v>290</v>
      </c>
      <c r="B292">
        <v>120</v>
      </c>
      <c r="C292">
        <v>119</v>
      </c>
      <c r="D292" t="str" cm="1">
        <f t="array" ref="D292">_xlfn.IFS(B292&gt;C292,"Win",B292&lt;C292,"Loss",B292=C292,"Tie")</f>
        <v>Win</v>
      </c>
    </row>
    <row r="293" spans="1:4" x14ac:dyDescent="0.2">
      <c r="A293">
        <v>291</v>
      </c>
      <c r="B293">
        <v>87</v>
      </c>
      <c r="C293">
        <v>105</v>
      </c>
      <c r="D293" t="str" cm="1">
        <f t="array" ref="D293">_xlfn.IFS(B293&gt;C293,"Win",B293&lt;C293,"Loss",B293=C293,"Tie")</f>
        <v>Loss</v>
      </c>
    </row>
    <row r="294" spans="1:4" x14ac:dyDescent="0.2">
      <c r="A294">
        <v>292</v>
      </c>
      <c r="B294">
        <v>117</v>
      </c>
      <c r="C294">
        <v>90</v>
      </c>
      <c r="D294" t="str" cm="1">
        <f t="array" ref="D294">_xlfn.IFS(B294&gt;C294,"Win",B294&lt;C294,"Loss",B294=C294,"Tie")</f>
        <v>Win</v>
      </c>
    </row>
    <row r="295" spans="1:4" x14ac:dyDescent="0.2">
      <c r="A295">
        <v>293</v>
      </c>
      <c r="B295">
        <v>119</v>
      </c>
      <c r="C295">
        <v>105</v>
      </c>
      <c r="D295" t="str" cm="1">
        <f t="array" ref="D295">_xlfn.IFS(B295&gt;C295,"Win",B295&lt;C295,"Loss",B295=C295,"Tie")</f>
        <v>Win</v>
      </c>
    </row>
    <row r="296" spans="1:4" x14ac:dyDescent="0.2">
      <c r="A296">
        <v>294</v>
      </c>
      <c r="B296">
        <v>95</v>
      </c>
      <c r="C296">
        <v>96</v>
      </c>
      <c r="D296" t="str" cm="1">
        <f t="array" ref="D296">_xlfn.IFS(B296&gt;C296,"Win",B296&lt;C296,"Loss",B296=C296,"Tie")</f>
        <v>Loss</v>
      </c>
    </row>
    <row r="297" spans="1:4" x14ac:dyDescent="0.2">
      <c r="A297">
        <v>295</v>
      </c>
      <c r="B297">
        <v>117</v>
      </c>
      <c r="C297">
        <v>97</v>
      </c>
      <c r="D297" t="str" cm="1">
        <f t="array" ref="D297">_xlfn.IFS(B297&gt;C297,"Win",B297&lt;C297,"Loss",B297=C297,"Tie")</f>
        <v>Win</v>
      </c>
    </row>
    <row r="298" spans="1:4" x14ac:dyDescent="0.2">
      <c r="A298">
        <v>296</v>
      </c>
      <c r="B298">
        <v>119</v>
      </c>
      <c r="C298">
        <v>88</v>
      </c>
      <c r="D298" t="str" cm="1">
        <f t="array" ref="D298">_xlfn.IFS(B298&gt;C298,"Win",B298&lt;C298,"Loss",B298=C298,"Tie")</f>
        <v>Win</v>
      </c>
    </row>
    <row r="299" spans="1:4" x14ac:dyDescent="0.2">
      <c r="A299">
        <v>297</v>
      </c>
      <c r="B299">
        <v>115</v>
      </c>
      <c r="C299">
        <v>104</v>
      </c>
      <c r="D299" t="str" cm="1">
        <f t="array" ref="D299">_xlfn.IFS(B299&gt;C299,"Win",B299&lt;C299,"Loss",B299=C299,"Tie")</f>
        <v>Win</v>
      </c>
    </row>
    <row r="300" spans="1:4" x14ac:dyDescent="0.2">
      <c r="A300">
        <v>298</v>
      </c>
      <c r="B300">
        <v>119</v>
      </c>
      <c r="C300">
        <v>110</v>
      </c>
      <c r="D300" t="str" cm="1">
        <f t="array" ref="D300">_xlfn.IFS(B300&gt;C300,"Win",B300&lt;C300,"Loss",B300=C300,"Tie")</f>
        <v>Win</v>
      </c>
    </row>
    <row r="301" spans="1:4" x14ac:dyDescent="0.2">
      <c r="A301">
        <v>299</v>
      </c>
      <c r="B301">
        <v>105</v>
      </c>
      <c r="C301">
        <v>75</v>
      </c>
      <c r="D301" t="str" cm="1">
        <f t="array" ref="D301">_xlfn.IFS(B301&gt;C301,"Win",B301&lt;C301,"Loss",B301=C301,"Tie")</f>
        <v>Win</v>
      </c>
    </row>
    <row r="302" spans="1:4" x14ac:dyDescent="0.2">
      <c r="A302">
        <v>300</v>
      </c>
      <c r="B302">
        <v>95</v>
      </c>
      <c r="C302">
        <v>99</v>
      </c>
      <c r="D302" t="str" cm="1">
        <f t="array" ref="D302">_xlfn.IFS(B302&gt;C302,"Win",B302&lt;C302,"Loss",B302=C302,"Tie")</f>
        <v>Loss</v>
      </c>
    </row>
    <row r="303" spans="1:4" x14ac:dyDescent="0.2">
      <c r="A303">
        <v>301</v>
      </c>
      <c r="B303">
        <v>102</v>
      </c>
      <c r="C303">
        <v>112</v>
      </c>
      <c r="D303" t="str" cm="1">
        <f t="array" ref="D303">_xlfn.IFS(B303&gt;C303,"Win",B303&lt;C303,"Loss",B303=C303,"Tie")</f>
        <v>Loss</v>
      </c>
    </row>
    <row r="304" spans="1:4" x14ac:dyDescent="0.2">
      <c r="A304">
        <v>302</v>
      </c>
      <c r="B304">
        <v>120</v>
      </c>
      <c r="C304">
        <v>114</v>
      </c>
      <c r="D304" t="str" cm="1">
        <f t="array" ref="D304">_xlfn.IFS(B304&gt;C304,"Win",B304&lt;C304,"Loss",B304=C304,"Tie")</f>
        <v>Win</v>
      </c>
    </row>
    <row r="305" spans="1:4" x14ac:dyDescent="0.2">
      <c r="A305">
        <v>303</v>
      </c>
      <c r="B305">
        <v>106</v>
      </c>
      <c r="C305">
        <v>100</v>
      </c>
      <c r="D305" t="str" cm="1">
        <f t="array" ref="D305">_xlfn.IFS(B305&gt;C305,"Win",B305&lt;C305,"Loss",B305=C305,"Tie")</f>
        <v>Win</v>
      </c>
    </row>
    <row r="306" spans="1:4" x14ac:dyDescent="0.2">
      <c r="A306">
        <v>304</v>
      </c>
      <c r="B306">
        <v>95</v>
      </c>
      <c r="C306">
        <v>113</v>
      </c>
      <c r="D306" t="str" cm="1">
        <f t="array" ref="D306">_xlfn.IFS(B306&gt;C306,"Win",B306&lt;C306,"Loss",B306=C306,"Tie")</f>
        <v>Loss</v>
      </c>
    </row>
    <row r="307" spans="1:4" x14ac:dyDescent="0.2">
      <c r="A307">
        <v>305</v>
      </c>
      <c r="B307">
        <v>87</v>
      </c>
      <c r="C307">
        <v>98</v>
      </c>
      <c r="D307" t="str" cm="1">
        <f t="array" ref="D307">_xlfn.IFS(B307&gt;C307,"Win",B307&lt;C307,"Loss",B307=C307,"Tie")</f>
        <v>Loss</v>
      </c>
    </row>
    <row r="308" spans="1:4" x14ac:dyDescent="0.2">
      <c r="A308">
        <v>306</v>
      </c>
      <c r="B308">
        <v>84</v>
      </c>
      <c r="C308">
        <v>96</v>
      </c>
      <c r="D308" t="str" cm="1">
        <f t="array" ref="D308">_xlfn.IFS(B308&gt;C308,"Win",B308&lt;C308,"Loss",B308=C308,"Tie")</f>
        <v>Loss</v>
      </c>
    </row>
    <row r="309" spans="1:4" x14ac:dyDescent="0.2">
      <c r="A309">
        <v>307</v>
      </c>
      <c r="B309">
        <v>109</v>
      </c>
      <c r="C309">
        <v>120</v>
      </c>
      <c r="D309" t="str" cm="1">
        <f t="array" ref="D309">_xlfn.IFS(B309&gt;C309,"Win",B309&lt;C309,"Loss",B309=C309,"Tie")</f>
        <v>Loss</v>
      </c>
    </row>
    <row r="310" spans="1:4" x14ac:dyDescent="0.2">
      <c r="A310">
        <v>308</v>
      </c>
      <c r="B310">
        <v>116</v>
      </c>
      <c r="C310">
        <v>103</v>
      </c>
      <c r="D310" t="str" cm="1">
        <f t="array" ref="D310">_xlfn.IFS(B310&gt;C310,"Win",B310&lt;C310,"Loss",B310=C310,"Tie")</f>
        <v>Win</v>
      </c>
    </row>
    <row r="311" spans="1:4" x14ac:dyDescent="0.2">
      <c r="A311">
        <v>309</v>
      </c>
      <c r="B311">
        <v>116</v>
      </c>
      <c r="C311">
        <v>105</v>
      </c>
      <c r="D311" t="str" cm="1">
        <f t="array" ref="D311">_xlfn.IFS(B311&gt;C311,"Win",B311&lt;C311,"Loss",B311=C311,"Tie")</f>
        <v>Win</v>
      </c>
    </row>
    <row r="312" spans="1:4" x14ac:dyDescent="0.2">
      <c r="A312">
        <v>310</v>
      </c>
      <c r="B312">
        <v>85</v>
      </c>
      <c r="C312">
        <v>98</v>
      </c>
      <c r="D312" t="str" cm="1">
        <f t="array" ref="D312">_xlfn.IFS(B312&gt;C312,"Win",B312&lt;C312,"Loss",B312=C312,"Tie")</f>
        <v>Loss</v>
      </c>
    </row>
    <row r="313" spans="1:4" x14ac:dyDescent="0.2">
      <c r="A313">
        <v>311</v>
      </c>
      <c r="B313">
        <v>99</v>
      </c>
      <c r="C313">
        <v>102</v>
      </c>
      <c r="D313" t="str" cm="1">
        <f t="array" ref="D313">_xlfn.IFS(B313&gt;C313,"Win",B313&lt;C313,"Loss",B313=C313,"Tie")</f>
        <v>Loss</v>
      </c>
    </row>
    <row r="314" spans="1:4" x14ac:dyDescent="0.2">
      <c r="A314">
        <v>312</v>
      </c>
      <c r="B314">
        <v>115</v>
      </c>
      <c r="C314">
        <v>87</v>
      </c>
      <c r="D314" t="str" cm="1">
        <f t="array" ref="D314">_xlfn.IFS(B314&gt;C314,"Win",B314&lt;C314,"Loss",B314=C314,"Tie")</f>
        <v>Win</v>
      </c>
    </row>
    <row r="315" spans="1:4" x14ac:dyDescent="0.2">
      <c r="A315">
        <v>313</v>
      </c>
      <c r="B315">
        <v>110</v>
      </c>
      <c r="C315">
        <v>93</v>
      </c>
      <c r="D315" t="str" cm="1">
        <f t="array" ref="D315">_xlfn.IFS(B315&gt;C315,"Win",B315&lt;C315,"Loss",B315=C315,"Tie")</f>
        <v>Win</v>
      </c>
    </row>
    <row r="316" spans="1:4" x14ac:dyDescent="0.2">
      <c r="A316">
        <v>314</v>
      </c>
      <c r="B316">
        <v>110</v>
      </c>
      <c r="C316">
        <v>102</v>
      </c>
      <c r="D316" t="str" cm="1">
        <f t="array" ref="D316">_xlfn.IFS(B316&gt;C316,"Win",B316&lt;C316,"Loss",B316=C316,"Tie")</f>
        <v>Win</v>
      </c>
    </row>
    <row r="317" spans="1:4" x14ac:dyDescent="0.2">
      <c r="A317">
        <v>315</v>
      </c>
      <c r="B317">
        <v>115</v>
      </c>
      <c r="C317">
        <v>99</v>
      </c>
      <c r="D317" t="str" cm="1">
        <f t="array" ref="D317">_xlfn.IFS(B317&gt;C317,"Win",B317&lt;C317,"Loss",B317=C317,"Tie")</f>
        <v>Win</v>
      </c>
    </row>
    <row r="318" spans="1:4" x14ac:dyDescent="0.2">
      <c r="A318">
        <v>316</v>
      </c>
      <c r="B318">
        <v>122</v>
      </c>
      <c r="C318">
        <v>111</v>
      </c>
      <c r="D318" t="str" cm="1">
        <f t="array" ref="D318">_xlfn.IFS(B318&gt;C318,"Win",B318&lt;C318,"Loss",B318=C318,"Tie")</f>
        <v>Win</v>
      </c>
    </row>
    <row r="319" spans="1:4" x14ac:dyDescent="0.2">
      <c r="A319">
        <v>317</v>
      </c>
      <c r="B319">
        <v>100</v>
      </c>
      <c r="C319">
        <v>109</v>
      </c>
      <c r="D319" t="str" cm="1">
        <f t="array" ref="D319">_xlfn.IFS(B319&gt;C319,"Win",B319&lt;C319,"Loss",B319=C319,"Tie")</f>
        <v>Loss</v>
      </c>
    </row>
    <row r="320" spans="1:4" x14ac:dyDescent="0.2">
      <c r="A320">
        <v>318</v>
      </c>
      <c r="B320">
        <v>123</v>
      </c>
      <c r="C320">
        <v>110</v>
      </c>
      <c r="D320" t="str" cm="1">
        <f t="array" ref="D320">_xlfn.IFS(B320&gt;C320,"Win",B320&lt;C320,"Loss",B320=C320,"Tie")</f>
        <v>Win</v>
      </c>
    </row>
    <row r="321" spans="1:4" x14ac:dyDescent="0.2">
      <c r="A321">
        <v>319</v>
      </c>
      <c r="B321">
        <v>112</v>
      </c>
      <c r="C321">
        <v>100</v>
      </c>
      <c r="D321" t="str" cm="1">
        <f t="array" ref="D321">_xlfn.IFS(B321&gt;C321,"Win",B321&lt;C321,"Loss",B321=C321,"Tie")</f>
        <v>Win</v>
      </c>
    </row>
    <row r="322" spans="1:4" x14ac:dyDescent="0.2">
      <c r="A322">
        <v>320</v>
      </c>
      <c r="B322">
        <v>127</v>
      </c>
      <c r="C322">
        <v>120</v>
      </c>
      <c r="D322" t="str" cm="1">
        <f t="array" ref="D322">_xlfn.IFS(B322&gt;C322,"Win",B322&lt;C322,"Loss",B322=C322,"Tie")</f>
        <v>Win</v>
      </c>
    </row>
    <row r="323" spans="1:4" x14ac:dyDescent="0.2">
      <c r="A323">
        <v>321</v>
      </c>
      <c r="B323">
        <v>104</v>
      </c>
      <c r="C323">
        <v>115</v>
      </c>
      <c r="D323" t="str" cm="1">
        <f t="array" ref="D323">_xlfn.IFS(B323&gt;C323,"Win",B323&lt;C323,"Loss",B323=C323,"Tie")</f>
        <v>Loss</v>
      </c>
    </row>
    <row r="324" spans="1:4" x14ac:dyDescent="0.2">
      <c r="A324">
        <v>322</v>
      </c>
      <c r="B324">
        <v>100</v>
      </c>
      <c r="C324">
        <v>98</v>
      </c>
      <c r="D324" t="str" cm="1">
        <f t="array" ref="D324">_xlfn.IFS(B324&gt;C324,"Win",B324&lt;C324,"Loss",B324=C324,"Tie")</f>
        <v>Win</v>
      </c>
    </row>
    <row r="325" spans="1:4" x14ac:dyDescent="0.2">
      <c r="A325">
        <v>323</v>
      </c>
      <c r="B325">
        <v>82</v>
      </c>
      <c r="C325">
        <v>104</v>
      </c>
      <c r="D325" t="str" cm="1">
        <f t="array" ref="D325">_xlfn.IFS(B325&gt;C325,"Win",B325&lt;C325,"Loss",B325=C325,"Tie")</f>
        <v>Loss</v>
      </c>
    </row>
    <row r="326" spans="1:4" x14ac:dyDescent="0.2">
      <c r="A326">
        <v>324</v>
      </c>
      <c r="B326">
        <v>124</v>
      </c>
      <c r="C326">
        <v>102</v>
      </c>
      <c r="D326" t="str" cm="1">
        <f t="array" ref="D326">_xlfn.IFS(B326&gt;C326,"Win",B326&lt;C326,"Loss",B326=C326,"Tie")</f>
        <v>Win</v>
      </c>
    </row>
    <row r="327" spans="1:4" x14ac:dyDescent="0.2">
      <c r="A327">
        <v>325</v>
      </c>
      <c r="B327">
        <v>116</v>
      </c>
      <c r="C327">
        <v>87</v>
      </c>
      <c r="D327" t="str" cm="1">
        <f t="array" ref="D327">_xlfn.IFS(B327&gt;C327,"Win",B327&lt;C327,"Loss",B327=C327,"Tie")</f>
        <v>Win</v>
      </c>
    </row>
    <row r="328" spans="1:4" x14ac:dyDescent="0.2">
      <c r="A328">
        <v>326</v>
      </c>
      <c r="B328">
        <v>116</v>
      </c>
      <c r="C328">
        <v>100</v>
      </c>
      <c r="D328" t="str" cm="1">
        <f t="array" ref="D328">_xlfn.IFS(B328&gt;C328,"Win",B328&lt;C328,"Loss",B328=C328,"Tie")</f>
        <v>Win</v>
      </c>
    </row>
    <row r="329" spans="1:4" x14ac:dyDescent="0.2">
      <c r="A329">
        <v>327</v>
      </c>
      <c r="B329">
        <v>108</v>
      </c>
      <c r="C329">
        <v>103</v>
      </c>
      <c r="D329" t="str" cm="1">
        <f t="array" ref="D329">_xlfn.IFS(B329&gt;C329,"Win",B329&lt;C329,"Loss",B329=C329,"Tie")</f>
        <v>Win</v>
      </c>
    </row>
    <row r="330" spans="1:4" x14ac:dyDescent="0.2">
      <c r="A330">
        <v>328</v>
      </c>
      <c r="B330">
        <v>107</v>
      </c>
      <c r="C330">
        <v>101</v>
      </c>
      <c r="D330" t="str" cm="1">
        <f t="array" ref="D330">_xlfn.IFS(B330&gt;C330,"Win",B330&lt;C330,"Loss",B330=C330,"Tie")</f>
        <v>Win</v>
      </c>
    </row>
    <row r="331" spans="1:4" x14ac:dyDescent="0.2">
      <c r="A331">
        <v>329</v>
      </c>
      <c r="B331">
        <v>94</v>
      </c>
      <c r="C331">
        <v>137</v>
      </c>
      <c r="D331" t="str" cm="1">
        <f t="array" ref="D331">_xlfn.IFS(B331&gt;C331,"Win",B331&lt;C331,"Loss",B331=C331,"Tie")</f>
        <v>Loss</v>
      </c>
    </row>
    <row r="332" spans="1:4" x14ac:dyDescent="0.2">
      <c r="A332">
        <v>330</v>
      </c>
      <c r="B332">
        <v>132</v>
      </c>
      <c r="C332">
        <v>100</v>
      </c>
      <c r="D332" t="str" cm="1">
        <f t="array" ref="D332">_xlfn.IFS(B332&gt;C332,"Win",B332&lt;C332,"Loss",B332=C332,"Tie")</f>
        <v>Win</v>
      </c>
    </row>
    <row r="333" spans="1:4" x14ac:dyDescent="0.2">
      <c r="A333">
        <v>331</v>
      </c>
      <c r="B333">
        <v>114</v>
      </c>
      <c r="C333">
        <v>95</v>
      </c>
      <c r="D333" t="str" cm="1">
        <f t="array" ref="D333">_xlfn.IFS(B333&gt;C333,"Win",B333&lt;C333,"Loss",B333=C333,"Tie")</f>
        <v>Win</v>
      </c>
    </row>
    <row r="334" spans="1:4" x14ac:dyDescent="0.2">
      <c r="A334">
        <v>332</v>
      </c>
      <c r="B334">
        <v>98</v>
      </c>
      <c r="C334">
        <v>109</v>
      </c>
      <c r="D334" t="str" cm="1">
        <f t="array" ref="D334">_xlfn.IFS(B334&gt;C334,"Win",B334&lt;C334,"Loss",B334=C334,"Tie")</f>
        <v>Loss</v>
      </c>
    </row>
    <row r="335" spans="1:4" x14ac:dyDescent="0.2">
      <c r="A335">
        <v>333</v>
      </c>
      <c r="B335">
        <v>136</v>
      </c>
      <c r="C335">
        <v>83</v>
      </c>
      <c r="D335" t="str" cm="1">
        <f t="array" ref="D335">_xlfn.IFS(B335&gt;C335,"Win",B335&lt;C335,"Loss",B335=C335,"Tie")</f>
        <v>Win</v>
      </c>
    </row>
    <row r="336" spans="1:4" x14ac:dyDescent="0.2">
      <c r="A336">
        <v>334</v>
      </c>
      <c r="B336">
        <v>120</v>
      </c>
      <c r="C336">
        <v>117</v>
      </c>
      <c r="D336" t="str" cm="1">
        <f t="array" ref="D336">_xlfn.IFS(B336&gt;C336,"Win",B336&lt;C336,"Loss",B336=C336,"Tie")</f>
        <v>Win</v>
      </c>
    </row>
    <row r="337" spans="1:4" x14ac:dyDescent="0.2">
      <c r="A337">
        <v>335</v>
      </c>
      <c r="B337">
        <v>98</v>
      </c>
      <c r="C337">
        <v>94</v>
      </c>
      <c r="D337" t="str" cm="1">
        <f t="array" ref="D337">_xlfn.IFS(B337&gt;C337,"Win",B337&lt;C337,"Loss",B337=C337,"Tie")</f>
        <v>Win</v>
      </c>
    </row>
    <row r="338" spans="1:4" x14ac:dyDescent="0.2">
      <c r="A338">
        <v>336</v>
      </c>
      <c r="B338">
        <v>99</v>
      </c>
      <c r="C338">
        <v>90</v>
      </c>
      <c r="D338" t="str" cm="1">
        <f t="array" ref="D338">_xlfn.IFS(B338&gt;C338,"Win",B338&lt;C338,"Loss",B338=C338,"Tie")</f>
        <v>Win</v>
      </c>
    </row>
    <row r="339" spans="1:4" x14ac:dyDescent="0.2">
      <c r="A339">
        <v>337</v>
      </c>
      <c r="B339">
        <v>113</v>
      </c>
      <c r="C339">
        <v>93</v>
      </c>
      <c r="D339" t="str" cm="1">
        <f t="array" ref="D339">_xlfn.IFS(B339&gt;C339,"Win",B339&lt;C339,"Loss",B339=C339,"Tie")</f>
        <v>Win</v>
      </c>
    </row>
    <row r="340" spans="1:4" x14ac:dyDescent="0.2">
      <c r="A340">
        <v>338</v>
      </c>
      <c r="B340">
        <v>121</v>
      </c>
      <c r="C340">
        <v>107</v>
      </c>
      <c r="D340" t="str" cm="1">
        <f t="array" ref="D340">_xlfn.IFS(B340&gt;C340,"Win",B340&lt;C340,"Loss",B340=C340,"Tie")</f>
        <v>Win</v>
      </c>
    </row>
    <row r="341" spans="1:4" x14ac:dyDescent="0.2">
      <c r="A341">
        <v>339</v>
      </c>
      <c r="B341">
        <v>117</v>
      </c>
      <c r="C341">
        <v>109</v>
      </c>
      <c r="D341" t="str" cm="1">
        <f t="array" ref="D341">_xlfn.IFS(B341&gt;C341,"Win",B341&lt;C341,"Loss",B341=C341,"Tie")</f>
        <v>Win</v>
      </c>
    </row>
    <row r="342" spans="1:4" x14ac:dyDescent="0.2">
      <c r="A342">
        <v>340</v>
      </c>
      <c r="B342">
        <v>108</v>
      </c>
      <c r="C342">
        <v>109</v>
      </c>
      <c r="D342" t="str" cm="1">
        <f t="array" ref="D342">_xlfn.IFS(B342&gt;C342,"Win",B342&lt;C342,"Loss",B342=C342,"Tie")</f>
        <v>Loss</v>
      </c>
    </row>
    <row r="343" spans="1:4" x14ac:dyDescent="0.2">
      <c r="A343">
        <v>341</v>
      </c>
      <c r="B343">
        <v>141</v>
      </c>
      <c r="C343">
        <v>114</v>
      </c>
      <c r="D343" t="str" cm="1">
        <f t="array" ref="D343">_xlfn.IFS(B343&gt;C343,"Win",B343&lt;C343,"Loss",B343=C343,"Tie")</f>
        <v>Win</v>
      </c>
    </row>
    <row r="344" spans="1:4" x14ac:dyDescent="0.2">
      <c r="A344">
        <v>342</v>
      </c>
      <c r="B344">
        <v>97</v>
      </c>
      <c r="C344">
        <v>115</v>
      </c>
      <c r="D344" t="str" cm="1">
        <f t="array" ref="D344">_xlfn.IFS(B344&gt;C344,"Win",B344&lt;C344,"Loss",B344=C344,"Tie")</f>
        <v>Loss</v>
      </c>
    </row>
    <row r="345" spans="1:4" x14ac:dyDescent="0.2">
      <c r="A345">
        <v>343</v>
      </c>
      <c r="B345">
        <v>110</v>
      </c>
      <c r="C345">
        <v>107</v>
      </c>
      <c r="D345" t="str" cm="1">
        <f t="array" ref="D345">_xlfn.IFS(B345&gt;C345,"Win",B345&lt;C345,"Loss",B345=C345,"Tie")</f>
        <v>Win</v>
      </c>
    </row>
    <row r="346" spans="1:4" x14ac:dyDescent="0.2">
      <c r="A346">
        <v>344</v>
      </c>
      <c r="B346">
        <v>106</v>
      </c>
      <c r="C346">
        <v>111</v>
      </c>
      <c r="D346" t="str" cm="1">
        <f t="array" ref="D346">_xlfn.IFS(B346&gt;C346,"Win",B346&lt;C346,"Loss",B346=C346,"Tie")</f>
        <v>Loss</v>
      </c>
    </row>
    <row r="347" spans="1:4" x14ac:dyDescent="0.2">
      <c r="A347">
        <v>345</v>
      </c>
      <c r="B347">
        <v>99</v>
      </c>
      <c r="C347">
        <v>104</v>
      </c>
      <c r="D347" t="str" cm="1">
        <f t="array" ref="D347">_xlfn.IFS(B347&gt;C347,"Win",B347&lt;C347,"Loss",B347=C347,"Tie")</f>
        <v>Loss</v>
      </c>
    </row>
    <row r="348" spans="1:4" x14ac:dyDescent="0.2">
      <c r="A348">
        <v>346</v>
      </c>
      <c r="B348">
        <v>96</v>
      </c>
      <c r="C348">
        <v>107</v>
      </c>
      <c r="D348" t="str" cm="1">
        <f t="array" ref="D348">_xlfn.IFS(B348&gt;C348,"Win",B348&lt;C348,"Loss",B348=C348,"Tie")</f>
        <v>Loss</v>
      </c>
    </row>
    <row r="349" spans="1:4" x14ac:dyDescent="0.2">
      <c r="A349">
        <v>347</v>
      </c>
      <c r="B349">
        <v>109</v>
      </c>
      <c r="C349">
        <v>97</v>
      </c>
      <c r="D349" t="str" cm="1">
        <f t="array" ref="D349">_xlfn.IFS(B349&gt;C349,"Win",B349&lt;C349,"Loss",B349=C349,"Tie")</f>
        <v>Win</v>
      </c>
    </row>
    <row r="350" spans="1:4" x14ac:dyDescent="0.2">
      <c r="A350">
        <v>348</v>
      </c>
      <c r="B350">
        <v>117</v>
      </c>
      <c r="C350">
        <v>124</v>
      </c>
      <c r="D350" t="str" cm="1">
        <f t="array" ref="D350">_xlfn.IFS(B350&gt;C350,"Win",B350&lt;C350,"Loss",B350=C350,"Tie")</f>
        <v>Loss</v>
      </c>
    </row>
    <row r="351" spans="1:4" x14ac:dyDescent="0.2">
      <c r="A351">
        <v>349</v>
      </c>
      <c r="B351">
        <v>133</v>
      </c>
      <c r="C351">
        <v>76</v>
      </c>
      <c r="D351" t="str" cm="1">
        <f t="array" ref="D351">_xlfn.IFS(B351&gt;C351,"Win",B351&lt;C351,"Loss",B351=C351,"Tie")</f>
        <v>Win</v>
      </c>
    </row>
    <row r="352" spans="1:4" x14ac:dyDescent="0.2">
      <c r="A352">
        <v>350</v>
      </c>
      <c r="B352">
        <v>120</v>
      </c>
      <c r="C352">
        <v>96</v>
      </c>
      <c r="D352" t="str" cm="1">
        <f t="array" ref="D352">_xlfn.IFS(B352&gt;C352,"Win",B352&lt;C352,"Loss",B352=C352,"Tie")</f>
        <v>Win</v>
      </c>
    </row>
    <row r="353" spans="1:4" x14ac:dyDescent="0.2">
      <c r="A353">
        <v>351</v>
      </c>
      <c r="B353">
        <v>108</v>
      </c>
      <c r="C353">
        <v>94</v>
      </c>
      <c r="D353" t="str" cm="1">
        <f t="array" ref="D353">_xlfn.IFS(B353&gt;C353,"Win",B353&lt;C353,"Loss",B353=C353,"Tie")</f>
        <v>Win</v>
      </c>
    </row>
    <row r="354" spans="1:4" x14ac:dyDescent="0.2">
      <c r="A354">
        <v>352</v>
      </c>
      <c r="B354">
        <v>123</v>
      </c>
      <c r="C354">
        <v>86</v>
      </c>
      <c r="D354" t="str" cm="1">
        <f t="array" ref="D354">_xlfn.IFS(B354&gt;C354,"Win",B354&lt;C354,"Loss",B354=C354,"Tie")</f>
        <v>Win</v>
      </c>
    </row>
    <row r="355" spans="1:4" x14ac:dyDescent="0.2">
      <c r="A355">
        <v>353</v>
      </c>
      <c r="B355">
        <v>103</v>
      </c>
      <c r="C355">
        <v>105</v>
      </c>
      <c r="D355" t="str" cm="1">
        <f t="array" ref="D355">_xlfn.IFS(B355&gt;C355,"Win",B355&lt;C355,"Loss",B355=C355,"Tie")</f>
        <v>Loss</v>
      </c>
    </row>
    <row r="356" spans="1:4" x14ac:dyDescent="0.2">
      <c r="A356">
        <v>354</v>
      </c>
      <c r="B356">
        <v>88</v>
      </c>
      <c r="C356">
        <v>98</v>
      </c>
      <c r="D356" t="str" cm="1">
        <f t="array" ref="D356">_xlfn.IFS(B356&gt;C356,"Win",B356&lt;C356,"Loss",B356=C356,"Tie")</f>
        <v>Loss</v>
      </c>
    </row>
    <row r="357" spans="1:4" x14ac:dyDescent="0.2">
      <c r="A357">
        <v>355</v>
      </c>
      <c r="B357">
        <v>127</v>
      </c>
      <c r="C357">
        <v>113</v>
      </c>
      <c r="D357" t="str" cm="1">
        <f t="array" ref="D357">_xlfn.IFS(B357&gt;C357,"Win",B357&lt;C357,"Loss",B357=C357,"Tie")</f>
        <v>Win</v>
      </c>
    </row>
    <row r="358" spans="1:4" x14ac:dyDescent="0.2">
      <c r="A358">
        <v>356</v>
      </c>
      <c r="B358">
        <v>130</v>
      </c>
      <c r="C358">
        <v>88</v>
      </c>
      <c r="D358" t="str" cm="1">
        <f t="array" ref="D358">_xlfn.IFS(B358&gt;C358,"Win",B358&lt;C358,"Loss",B358=C358,"Tie")</f>
        <v>Win</v>
      </c>
    </row>
    <row r="359" spans="1:4" x14ac:dyDescent="0.2">
      <c r="A359">
        <v>357</v>
      </c>
      <c r="B359">
        <v>104</v>
      </c>
      <c r="C359">
        <v>76</v>
      </c>
      <c r="D359" t="str" cm="1">
        <f t="array" ref="D359">_xlfn.IFS(B359&gt;C359,"Win",B359&lt;C359,"Loss",B359=C359,"Tie")</f>
        <v>Win</v>
      </c>
    </row>
    <row r="360" spans="1:4" x14ac:dyDescent="0.2">
      <c r="A360">
        <v>358</v>
      </c>
      <c r="B360">
        <v>107</v>
      </c>
      <c r="C360">
        <v>106</v>
      </c>
      <c r="D360" t="str" cm="1">
        <f t="array" ref="D360">_xlfn.IFS(B360&gt;C360,"Win",B360&lt;C360,"Loss",B360=C360,"Tie")</f>
        <v>Win</v>
      </c>
    </row>
    <row r="361" spans="1:4" x14ac:dyDescent="0.2">
      <c r="A361">
        <v>359</v>
      </c>
      <c r="B361">
        <v>119</v>
      </c>
      <c r="C361">
        <v>108</v>
      </c>
      <c r="D361" t="str" cm="1">
        <f t="array" ref="D361">_xlfn.IFS(B361&gt;C361,"Win",B361&lt;C361,"Loss",B361=C361,"Tie")</f>
        <v>Win</v>
      </c>
    </row>
    <row r="362" spans="1:4" x14ac:dyDescent="0.2">
      <c r="A362">
        <v>360</v>
      </c>
      <c r="B362">
        <v>100</v>
      </c>
      <c r="C362">
        <v>104</v>
      </c>
      <c r="D362" t="str" cm="1">
        <f t="array" ref="D362">_xlfn.IFS(B362&gt;C362,"Win",B362&lt;C362,"Loss",B362=C362,"Tie")</f>
        <v>Loss</v>
      </c>
    </row>
    <row r="363" spans="1:4" x14ac:dyDescent="0.2">
      <c r="A363">
        <v>361</v>
      </c>
      <c r="B363">
        <v>111</v>
      </c>
      <c r="C363">
        <v>101</v>
      </c>
      <c r="D363" t="str" cm="1">
        <f t="array" ref="D363">_xlfn.IFS(B363&gt;C363,"Win",B363&lt;C363,"Loss",B363=C363,"Tie")</f>
        <v>Win</v>
      </c>
    </row>
    <row r="364" spans="1:4" x14ac:dyDescent="0.2">
      <c r="A364">
        <v>362</v>
      </c>
      <c r="B364">
        <v>117</v>
      </c>
      <c r="C364">
        <v>113</v>
      </c>
      <c r="D364" t="str" cm="1">
        <f t="array" ref="D364">_xlfn.IFS(B364&gt;C364,"Win",B364&lt;C364,"Loss",B364=C364,"Tie")</f>
        <v>Win</v>
      </c>
    </row>
    <row r="365" spans="1:4" x14ac:dyDescent="0.2">
      <c r="A365">
        <v>363</v>
      </c>
      <c r="B365">
        <v>110</v>
      </c>
      <c r="C365">
        <v>93</v>
      </c>
      <c r="D365" t="str" cm="1">
        <f t="array" ref="D365">_xlfn.IFS(B365&gt;C365,"Win",B365&lt;C365,"Loss",B365=C365,"Tie")</f>
        <v>Win</v>
      </c>
    </row>
    <row r="366" spans="1:4" x14ac:dyDescent="0.2">
      <c r="A366">
        <v>364</v>
      </c>
      <c r="B366">
        <v>110</v>
      </c>
      <c r="C366">
        <v>104</v>
      </c>
      <c r="D366" t="str" cm="1">
        <f t="array" ref="D366">_xlfn.IFS(B366&gt;C366,"Win",B366&lt;C366,"Loss",B366=C366,"Tie")</f>
        <v>Win</v>
      </c>
    </row>
    <row r="367" spans="1:4" x14ac:dyDescent="0.2">
      <c r="A367">
        <v>365</v>
      </c>
      <c r="B367">
        <v>102</v>
      </c>
      <c r="C367">
        <v>91</v>
      </c>
      <c r="D367" t="str" cm="1">
        <f t="array" ref="D367">_xlfn.IFS(B367&gt;C367,"Win",B367&lt;C367,"Loss",B367=C367,"Tie")</f>
        <v>Win</v>
      </c>
    </row>
    <row r="368" spans="1:4" x14ac:dyDescent="0.2">
      <c r="A368">
        <v>366</v>
      </c>
      <c r="B368">
        <v>111</v>
      </c>
      <c r="C368">
        <v>123</v>
      </c>
      <c r="D368" t="str" cm="1">
        <f t="array" ref="D368">_xlfn.IFS(B368&gt;C368,"Win",B368&lt;C368,"Loss",B368=C368,"Tie")</f>
        <v>Loss</v>
      </c>
    </row>
    <row r="369" spans="1:4" x14ac:dyDescent="0.2">
      <c r="A369">
        <v>367</v>
      </c>
      <c r="B369">
        <v>123</v>
      </c>
      <c r="C369">
        <v>110</v>
      </c>
      <c r="D369" t="str" cm="1">
        <f t="array" ref="D369">_xlfn.IFS(B369&gt;C369,"Win",B369&lt;C369,"Loss",B369=C369,"Tie")</f>
        <v>Win</v>
      </c>
    </row>
    <row r="370" spans="1:4" x14ac:dyDescent="0.2">
      <c r="A370">
        <v>368</v>
      </c>
      <c r="B370">
        <v>134</v>
      </c>
      <c r="C370">
        <v>113</v>
      </c>
      <c r="D370" t="str" cm="1">
        <f t="array" ref="D370">_xlfn.IFS(B370&gt;C370,"Win",B370&lt;C370,"Loss",B370=C370,"Tie")</f>
        <v>Win</v>
      </c>
    </row>
    <row r="371" spans="1:4" x14ac:dyDescent="0.2">
      <c r="A371">
        <v>369</v>
      </c>
      <c r="B371">
        <v>93</v>
      </c>
      <c r="C371">
        <v>109</v>
      </c>
      <c r="D371" t="str" cm="1">
        <f t="array" ref="D371">_xlfn.IFS(B371&gt;C371,"Win",B371&lt;C371,"Loss",B371=C371,"Tie")</f>
        <v>Loss</v>
      </c>
    </row>
    <row r="372" spans="1:4" x14ac:dyDescent="0.2">
      <c r="A372">
        <v>370</v>
      </c>
      <c r="B372">
        <v>123</v>
      </c>
      <c r="C372">
        <v>118</v>
      </c>
      <c r="D372" t="str" cm="1">
        <f t="array" ref="D372">_xlfn.IFS(B372&gt;C372,"Win",B372&lt;C372,"Loss",B372=C372,"Tie")</f>
        <v>Win</v>
      </c>
    </row>
    <row r="373" spans="1:4" x14ac:dyDescent="0.2">
      <c r="A373">
        <v>371</v>
      </c>
      <c r="B373">
        <v>118</v>
      </c>
      <c r="C373">
        <v>86</v>
      </c>
      <c r="D373" t="str" cm="1">
        <f t="array" ref="D373">_xlfn.IFS(B373&gt;C373,"Win",B373&lt;C373,"Loss",B373=C373,"Tie")</f>
        <v>Win</v>
      </c>
    </row>
    <row r="374" spans="1:4" x14ac:dyDescent="0.2">
      <c r="A374">
        <v>372</v>
      </c>
      <c r="B374">
        <v>124</v>
      </c>
      <c r="C374">
        <v>91</v>
      </c>
      <c r="D374" t="str" cm="1">
        <f t="array" ref="D374">_xlfn.IFS(B374&gt;C374,"Win",B374&lt;C374,"Loss",B374=C374,"Tie")</f>
        <v>Win</v>
      </c>
    </row>
    <row r="375" spans="1:4" x14ac:dyDescent="0.2">
      <c r="A375">
        <v>373</v>
      </c>
      <c r="B375">
        <v>114</v>
      </c>
      <c r="C375">
        <v>122</v>
      </c>
      <c r="D375" t="str" cm="1">
        <f t="array" ref="D375">_xlfn.IFS(B375&gt;C375,"Win",B375&lt;C375,"Loss",B375=C375,"Tie")</f>
        <v>Loss</v>
      </c>
    </row>
    <row r="376" spans="1:4" x14ac:dyDescent="0.2">
      <c r="A376">
        <v>374</v>
      </c>
      <c r="B376">
        <v>130</v>
      </c>
      <c r="C376">
        <v>98</v>
      </c>
      <c r="D376" t="str" cm="1">
        <f t="array" ref="D376">_xlfn.IFS(B376&gt;C376,"Win",B376&lt;C376,"Loss",B376=C376,"Tie")</f>
        <v>Win</v>
      </c>
    </row>
    <row r="377" spans="1:4" x14ac:dyDescent="0.2">
      <c r="A377">
        <v>375</v>
      </c>
      <c r="B377">
        <v>113</v>
      </c>
      <c r="C377">
        <v>103</v>
      </c>
      <c r="D377" t="str" cm="1">
        <f t="array" ref="D377">_xlfn.IFS(B377&gt;C377,"Win",B377&lt;C377,"Loss",B377=C377,"Tie")</f>
        <v>Win</v>
      </c>
    </row>
    <row r="378" spans="1:4" x14ac:dyDescent="0.2">
      <c r="A378">
        <v>376</v>
      </c>
      <c r="B378">
        <v>104</v>
      </c>
      <c r="C378">
        <v>95</v>
      </c>
      <c r="D378" t="str" cm="1">
        <f t="array" ref="D378">_xlfn.IFS(B378&gt;C378,"Win",B378&lt;C378,"Loss",B378=C378,"Tie")</f>
        <v>Win</v>
      </c>
    </row>
    <row r="379" spans="1:4" x14ac:dyDescent="0.2">
      <c r="A379">
        <v>377</v>
      </c>
      <c r="B379">
        <v>102</v>
      </c>
      <c r="C379">
        <v>111</v>
      </c>
      <c r="D379" t="str" cm="1">
        <f t="array" ref="D379">_xlfn.IFS(B379&gt;C379,"Win",B379&lt;C379,"Loss",B379=C379,"Tie")</f>
        <v>Loss</v>
      </c>
    </row>
    <row r="380" spans="1:4" x14ac:dyDescent="0.2">
      <c r="A380">
        <v>378</v>
      </c>
      <c r="B380">
        <v>96</v>
      </c>
      <c r="C380">
        <v>103</v>
      </c>
      <c r="D380" t="str" cm="1">
        <f t="array" ref="D380">_xlfn.IFS(B380&gt;C380,"Win",B380&lt;C380,"Loss",B380=C380,"Tie")</f>
        <v>Loss</v>
      </c>
    </row>
    <row r="381" spans="1:4" x14ac:dyDescent="0.2">
      <c r="A381">
        <v>379</v>
      </c>
      <c r="B381">
        <v>139</v>
      </c>
      <c r="C381">
        <v>106</v>
      </c>
      <c r="D381" t="str" cm="1">
        <f t="array" ref="D381">_xlfn.IFS(B381&gt;C381,"Win",B381&lt;C381,"Loss",B381=C381,"Tie")</f>
        <v>Win</v>
      </c>
    </row>
    <row r="382" spans="1:4" x14ac:dyDescent="0.2">
      <c r="A382">
        <v>380</v>
      </c>
      <c r="B382">
        <v>99</v>
      </c>
      <c r="C382">
        <v>121</v>
      </c>
      <c r="D382" t="str" cm="1">
        <f t="array" ref="D382">_xlfn.IFS(B382&gt;C382,"Win",B382&lt;C382,"Loss",B382=C382,"Tie")</f>
        <v>Loss</v>
      </c>
    </row>
    <row r="383" spans="1:4" x14ac:dyDescent="0.2">
      <c r="A383">
        <v>381</v>
      </c>
      <c r="B383">
        <v>121</v>
      </c>
      <c r="C383">
        <v>105</v>
      </c>
      <c r="D383" t="str" cm="1">
        <f t="array" ref="D383">_xlfn.IFS(B383&gt;C383,"Win",B383&lt;C383,"Loss",B383=C383,"Tie")</f>
        <v>Win</v>
      </c>
    </row>
    <row r="384" spans="1:4" x14ac:dyDescent="0.2">
      <c r="A384">
        <v>382</v>
      </c>
      <c r="B384">
        <v>120</v>
      </c>
      <c r="C384">
        <v>85</v>
      </c>
      <c r="D384" t="str" cm="1">
        <f t="array" ref="D384">_xlfn.IFS(B384&gt;C384,"Win",B384&lt;C384,"Loss",B384=C384,"Tie")</f>
        <v>Win</v>
      </c>
    </row>
    <row r="385" spans="1:4" x14ac:dyDescent="0.2">
      <c r="A385">
        <v>383</v>
      </c>
      <c r="B385">
        <v>113</v>
      </c>
      <c r="C385">
        <v>97</v>
      </c>
      <c r="D385" t="str" cm="1">
        <f t="array" ref="D385">_xlfn.IFS(B385&gt;C385,"Win",B385&lt;C385,"Loss",B385=C385,"Tie")</f>
        <v>Win</v>
      </c>
    </row>
    <row r="386" spans="1:4" x14ac:dyDescent="0.2">
      <c r="A386">
        <v>384</v>
      </c>
      <c r="B386">
        <v>95</v>
      </c>
      <c r="C386">
        <v>94</v>
      </c>
      <c r="D386" t="str" cm="1">
        <f t="array" ref="D386">_xlfn.IFS(B386&gt;C386,"Win",B386&lt;C386,"Loss",B386=C386,"Tie")</f>
        <v>Win</v>
      </c>
    </row>
    <row r="387" spans="1:4" x14ac:dyDescent="0.2">
      <c r="A387">
        <v>385</v>
      </c>
      <c r="B387">
        <v>118</v>
      </c>
      <c r="C387">
        <v>118</v>
      </c>
      <c r="D387" t="str" cm="1">
        <f t="array" ref="D387">_xlfn.IFS(B387&gt;C387,"Win",B387&lt;C387,"Loss",B387=C387,"Tie")</f>
        <v>Tie</v>
      </c>
    </row>
    <row r="388" spans="1:4" x14ac:dyDescent="0.2">
      <c r="A388">
        <v>386</v>
      </c>
      <c r="B388">
        <v>117</v>
      </c>
      <c r="C388">
        <v>103</v>
      </c>
      <c r="D388" t="str" cm="1">
        <f t="array" ref="D388">_xlfn.IFS(B388&gt;C388,"Win",B388&lt;C388,"Loss",B388=C388,"Tie")</f>
        <v>Win</v>
      </c>
    </row>
    <row r="389" spans="1:4" x14ac:dyDescent="0.2">
      <c r="A389">
        <v>387</v>
      </c>
      <c r="B389">
        <v>98</v>
      </c>
      <c r="C389">
        <v>99</v>
      </c>
      <c r="D389" t="str" cm="1">
        <f t="array" ref="D389">_xlfn.IFS(B389&gt;C389,"Win",B389&lt;C389,"Loss",B389=C389,"Tie")</f>
        <v>Loss</v>
      </c>
    </row>
    <row r="390" spans="1:4" x14ac:dyDescent="0.2">
      <c r="A390">
        <v>388</v>
      </c>
      <c r="B390">
        <v>100</v>
      </c>
      <c r="C390">
        <v>83</v>
      </c>
      <c r="D390" t="str" cm="1">
        <f t="array" ref="D390">_xlfn.IFS(B390&gt;C390,"Win",B390&lt;C390,"Loss",B390=C390,"Tie")</f>
        <v>Win</v>
      </c>
    </row>
    <row r="391" spans="1:4" x14ac:dyDescent="0.2">
      <c r="A391">
        <v>389</v>
      </c>
      <c r="B391">
        <v>110</v>
      </c>
      <c r="C391">
        <v>90</v>
      </c>
      <c r="D391" t="str" cm="1">
        <f t="array" ref="D391">_xlfn.IFS(B391&gt;C391,"Win",B391&lt;C391,"Loss",B391=C391,"Tie")</f>
        <v>Win</v>
      </c>
    </row>
    <row r="392" spans="1:4" x14ac:dyDescent="0.2">
      <c r="A392">
        <v>390</v>
      </c>
      <c r="B392">
        <v>124</v>
      </c>
      <c r="C392">
        <v>82</v>
      </c>
      <c r="D392" t="str" cm="1">
        <f t="array" ref="D392">_xlfn.IFS(B392&gt;C392,"Win",B392&lt;C392,"Loss",B392=C392,"Tie")</f>
        <v>Win</v>
      </c>
    </row>
    <row r="393" spans="1:4" x14ac:dyDescent="0.2">
      <c r="A393">
        <v>391</v>
      </c>
      <c r="B393">
        <v>125</v>
      </c>
      <c r="C393">
        <v>120</v>
      </c>
      <c r="D393" t="str" cm="1">
        <f t="array" ref="D393">_xlfn.IFS(B393&gt;C393,"Win",B393&lt;C393,"Loss",B393=C393,"Tie")</f>
        <v>Win</v>
      </c>
    </row>
    <row r="394" spans="1:4" x14ac:dyDescent="0.2">
      <c r="A394">
        <v>392</v>
      </c>
      <c r="B394">
        <v>89</v>
      </c>
      <c r="C394">
        <v>97</v>
      </c>
      <c r="D394" t="str" cm="1">
        <f t="array" ref="D394">_xlfn.IFS(B394&gt;C394,"Win",B394&lt;C394,"Loss",B394=C394,"Tie")</f>
        <v>Loss</v>
      </c>
    </row>
    <row r="395" spans="1:4" x14ac:dyDescent="0.2">
      <c r="A395">
        <v>393</v>
      </c>
      <c r="B395">
        <v>126</v>
      </c>
      <c r="C395">
        <v>96</v>
      </c>
      <c r="D395" t="str" cm="1">
        <f t="array" ref="D395">_xlfn.IFS(B395&gt;C395,"Win",B395&lt;C395,"Loss",B395=C395,"Tie")</f>
        <v>Win</v>
      </c>
    </row>
    <row r="396" spans="1:4" x14ac:dyDescent="0.2">
      <c r="A396">
        <v>394</v>
      </c>
      <c r="B396">
        <v>121</v>
      </c>
      <c r="C396">
        <v>102</v>
      </c>
      <c r="D396" t="str" cm="1">
        <f t="array" ref="D396">_xlfn.IFS(B396&gt;C396,"Win",B396&lt;C396,"Loss",B396=C396,"Tie")</f>
        <v>Win</v>
      </c>
    </row>
    <row r="397" spans="1:4" x14ac:dyDescent="0.2">
      <c r="A397">
        <v>395</v>
      </c>
      <c r="B397">
        <v>137</v>
      </c>
      <c r="C397">
        <v>117</v>
      </c>
      <c r="D397" t="str" cm="1">
        <f t="array" ref="D397">_xlfn.IFS(B397&gt;C397,"Win",B397&lt;C397,"Loss",B397=C397,"Tie")</f>
        <v>Win</v>
      </c>
    </row>
    <row r="398" spans="1:4" x14ac:dyDescent="0.2">
      <c r="A398">
        <v>396</v>
      </c>
      <c r="B398">
        <v>105</v>
      </c>
      <c r="C398">
        <v>96</v>
      </c>
      <c r="D398" t="str" cm="1">
        <f t="array" ref="D398">_xlfn.IFS(B398&gt;C398,"Win",B398&lt;C398,"Loss",B398=C398,"Tie")</f>
        <v>Win</v>
      </c>
    </row>
    <row r="399" spans="1:4" x14ac:dyDescent="0.2">
      <c r="A399">
        <v>397</v>
      </c>
      <c r="B399">
        <v>114</v>
      </c>
      <c r="C399">
        <v>92</v>
      </c>
      <c r="D399" t="str" cm="1">
        <f t="array" ref="D399">_xlfn.IFS(B399&gt;C399,"Win",B399&lt;C399,"Loss",B399=C399,"Tie")</f>
        <v>Win</v>
      </c>
    </row>
    <row r="400" spans="1:4" x14ac:dyDescent="0.2">
      <c r="A400">
        <v>398</v>
      </c>
      <c r="B400">
        <v>101</v>
      </c>
      <c r="C400">
        <v>98</v>
      </c>
      <c r="D400" t="str" cm="1">
        <f t="array" ref="D400">_xlfn.IFS(B400&gt;C400,"Win",B400&lt;C400,"Loss",B400=C400,"Tie")</f>
        <v>Win</v>
      </c>
    </row>
    <row r="401" spans="1:4" x14ac:dyDescent="0.2">
      <c r="A401">
        <v>399</v>
      </c>
      <c r="B401">
        <v>94</v>
      </c>
      <c r="C401">
        <v>106</v>
      </c>
      <c r="D401" t="str" cm="1">
        <f t="array" ref="D401">_xlfn.IFS(B401&gt;C401,"Win",B401&lt;C401,"Loss",B401=C401,"Tie")</f>
        <v>Loss</v>
      </c>
    </row>
    <row r="402" spans="1:4" x14ac:dyDescent="0.2">
      <c r="A402">
        <v>400</v>
      </c>
      <c r="B402">
        <v>111</v>
      </c>
      <c r="C402">
        <v>105</v>
      </c>
      <c r="D402" t="str" cm="1">
        <f t="array" ref="D402">_xlfn.IFS(B402&gt;C402,"Win",B402&lt;C402,"Loss",B402=C402,"Tie")</f>
        <v>Win</v>
      </c>
    </row>
    <row r="403" spans="1:4" x14ac:dyDescent="0.2">
      <c r="A403">
        <v>401</v>
      </c>
      <c r="B403">
        <v>120</v>
      </c>
      <c r="C403">
        <v>96</v>
      </c>
      <c r="D403" t="str" cm="1">
        <f t="array" ref="D403">_xlfn.IFS(B403&gt;C403,"Win",B403&lt;C403,"Loss",B403=C403,"Tie")</f>
        <v>Win</v>
      </c>
    </row>
    <row r="404" spans="1:4" x14ac:dyDescent="0.2">
      <c r="A404">
        <v>402</v>
      </c>
      <c r="B404">
        <v>105</v>
      </c>
      <c r="C404">
        <v>116</v>
      </c>
      <c r="D404" t="str" cm="1">
        <f t="array" ref="D404">_xlfn.IFS(B404&gt;C404,"Win",B404&lt;C404,"Loss",B404=C404,"Tie")</f>
        <v>Loss</v>
      </c>
    </row>
    <row r="405" spans="1:4" x14ac:dyDescent="0.2">
      <c r="A405">
        <v>403</v>
      </c>
      <c r="B405">
        <v>116</v>
      </c>
      <c r="C405">
        <v>99</v>
      </c>
      <c r="D405" t="str" cm="1">
        <f t="array" ref="D405">_xlfn.IFS(B405&gt;C405,"Win",B405&lt;C405,"Loss",B405=C405,"Tie")</f>
        <v>Win</v>
      </c>
    </row>
    <row r="406" spans="1:4" x14ac:dyDescent="0.2">
      <c r="A406">
        <v>404</v>
      </c>
      <c r="B406">
        <v>80</v>
      </c>
      <c r="C406">
        <v>99</v>
      </c>
      <c r="D406" t="str" cm="1">
        <f t="array" ref="D406">_xlfn.IFS(B406&gt;C406,"Win",B406&lt;C406,"Loss",B406=C406,"Tie")</f>
        <v>Loss</v>
      </c>
    </row>
    <row r="407" spans="1:4" x14ac:dyDescent="0.2">
      <c r="A407">
        <v>405</v>
      </c>
      <c r="B407">
        <v>101</v>
      </c>
      <c r="C407">
        <v>113</v>
      </c>
      <c r="D407" t="str" cm="1">
        <f t="array" ref="D407">_xlfn.IFS(B407&gt;C407,"Win",B407&lt;C407,"Loss",B407=C407,"Tie")</f>
        <v>Loss</v>
      </c>
    </row>
    <row r="408" spans="1:4" x14ac:dyDescent="0.2">
      <c r="A408">
        <v>406</v>
      </c>
      <c r="B408">
        <v>123</v>
      </c>
      <c r="C408">
        <v>111</v>
      </c>
      <c r="D408" t="str" cm="1">
        <f t="array" ref="D408">_xlfn.IFS(B408&gt;C408,"Win",B408&lt;C408,"Loss",B408=C408,"Tie")</f>
        <v>Win</v>
      </c>
    </row>
    <row r="409" spans="1:4" x14ac:dyDescent="0.2">
      <c r="A409">
        <v>407</v>
      </c>
      <c r="B409">
        <v>124</v>
      </c>
      <c r="C409">
        <v>114</v>
      </c>
      <c r="D409" t="str" cm="1">
        <f t="array" ref="D409">_xlfn.IFS(B409&gt;C409,"Win",B409&lt;C409,"Loss",B409=C409,"Tie")</f>
        <v>Win</v>
      </c>
    </row>
    <row r="410" spans="1:4" x14ac:dyDescent="0.2">
      <c r="A410">
        <v>408</v>
      </c>
      <c r="B410">
        <v>101</v>
      </c>
      <c r="C410">
        <v>99</v>
      </c>
      <c r="D410" t="str" cm="1">
        <f t="array" ref="D410">_xlfn.IFS(B410&gt;C410,"Win",B410&lt;C410,"Loss",B410=C410,"Tie")</f>
        <v>Win</v>
      </c>
    </row>
    <row r="411" spans="1:4" x14ac:dyDescent="0.2">
      <c r="A411">
        <v>409</v>
      </c>
      <c r="B411">
        <v>143</v>
      </c>
      <c r="C411">
        <v>103</v>
      </c>
      <c r="D411" t="str" cm="1">
        <f t="array" ref="D411">_xlfn.IFS(B411&gt;C411,"Win",B411&lt;C411,"Loss",B411=C411,"Tie")</f>
        <v>Win</v>
      </c>
    </row>
    <row r="412" spans="1:4" x14ac:dyDescent="0.2">
      <c r="A412">
        <v>410</v>
      </c>
      <c r="B412">
        <v>97</v>
      </c>
      <c r="C412">
        <v>92</v>
      </c>
      <c r="D412" t="str" cm="1">
        <f t="array" ref="D412">_xlfn.IFS(B412&gt;C412,"Win",B412&lt;C412,"Loss",B412=C412,"Tie")</f>
        <v>Win</v>
      </c>
    </row>
    <row r="413" spans="1:4" x14ac:dyDescent="0.2">
      <c r="A413">
        <v>411</v>
      </c>
      <c r="B413">
        <v>93</v>
      </c>
      <c r="C413">
        <v>108</v>
      </c>
      <c r="D413" t="str" cm="1">
        <f t="array" ref="D413">_xlfn.IFS(B413&gt;C413,"Win",B413&lt;C413,"Loss",B413=C413,"Tie")</f>
        <v>Loss</v>
      </c>
    </row>
    <row r="414" spans="1:4" x14ac:dyDescent="0.2">
      <c r="A414">
        <v>412</v>
      </c>
      <c r="B414">
        <v>128</v>
      </c>
      <c r="C414">
        <v>88</v>
      </c>
      <c r="D414" t="str" cm="1">
        <f t="array" ref="D414">_xlfn.IFS(B414&gt;C414,"Win",B414&lt;C414,"Loss",B414=C414,"Tie")</f>
        <v>Win</v>
      </c>
    </row>
    <row r="415" spans="1:4" x14ac:dyDescent="0.2">
      <c r="A415">
        <v>413</v>
      </c>
      <c r="B415">
        <v>97</v>
      </c>
      <c r="C415">
        <v>117</v>
      </c>
      <c r="D415" t="str" cm="1">
        <f t="array" ref="D415">_xlfn.IFS(B415&gt;C415,"Win",B415&lt;C415,"Loss",B415=C415,"Tie")</f>
        <v>Loss</v>
      </c>
    </row>
    <row r="416" spans="1:4" x14ac:dyDescent="0.2">
      <c r="A416">
        <v>414</v>
      </c>
      <c r="B416">
        <v>103</v>
      </c>
      <c r="C416">
        <v>108</v>
      </c>
      <c r="D416" t="str" cm="1">
        <f t="array" ref="D416">_xlfn.IFS(B416&gt;C416,"Win",B416&lt;C416,"Loss",B416=C416,"Tie")</f>
        <v>Loss</v>
      </c>
    </row>
    <row r="417" spans="1:4" x14ac:dyDescent="0.2">
      <c r="A417">
        <v>415</v>
      </c>
      <c r="B417">
        <v>114</v>
      </c>
      <c r="C417">
        <v>78</v>
      </c>
      <c r="D417" t="str" cm="1">
        <f t="array" ref="D417">_xlfn.IFS(B417&gt;C417,"Win",B417&lt;C417,"Loss",B417=C417,"Tie")</f>
        <v>Win</v>
      </c>
    </row>
    <row r="418" spans="1:4" x14ac:dyDescent="0.2">
      <c r="A418">
        <v>416</v>
      </c>
      <c r="B418">
        <v>97</v>
      </c>
      <c r="C418">
        <v>113</v>
      </c>
      <c r="D418" t="str" cm="1">
        <f t="array" ref="D418">_xlfn.IFS(B418&gt;C418,"Win",B418&lt;C418,"Loss",B418=C418,"Tie")</f>
        <v>Loss</v>
      </c>
    </row>
    <row r="419" spans="1:4" x14ac:dyDescent="0.2">
      <c r="A419">
        <v>417</v>
      </c>
      <c r="B419">
        <v>109</v>
      </c>
      <c r="C419">
        <v>98</v>
      </c>
      <c r="D419" t="str" cm="1">
        <f t="array" ref="D419">_xlfn.IFS(B419&gt;C419,"Win",B419&lt;C419,"Loss",B419=C419,"Tie")</f>
        <v>Win</v>
      </c>
    </row>
    <row r="420" spans="1:4" x14ac:dyDescent="0.2">
      <c r="A420">
        <v>418</v>
      </c>
      <c r="B420">
        <v>99</v>
      </c>
      <c r="C420">
        <v>100</v>
      </c>
      <c r="D420" t="str" cm="1">
        <f t="array" ref="D420">_xlfn.IFS(B420&gt;C420,"Win",B420&lt;C420,"Loss",B420=C420,"Tie")</f>
        <v>Loss</v>
      </c>
    </row>
    <row r="421" spans="1:4" x14ac:dyDescent="0.2">
      <c r="A421">
        <v>419</v>
      </c>
      <c r="B421">
        <v>108</v>
      </c>
      <c r="C421">
        <v>106</v>
      </c>
      <c r="D421" t="str" cm="1">
        <f t="array" ref="D421">_xlfn.IFS(B421&gt;C421,"Win",B421&lt;C421,"Loss",B421=C421,"Tie")</f>
        <v>Win</v>
      </c>
    </row>
    <row r="422" spans="1:4" x14ac:dyDescent="0.2">
      <c r="A422">
        <v>420</v>
      </c>
      <c r="B422">
        <v>108</v>
      </c>
      <c r="C422">
        <v>102</v>
      </c>
      <c r="D422" t="str" cm="1">
        <f t="array" ref="D422">_xlfn.IFS(B422&gt;C422,"Win",B422&lt;C422,"Loss",B422=C422,"Tie")</f>
        <v>Win</v>
      </c>
    </row>
    <row r="423" spans="1:4" x14ac:dyDescent="0.2">
      <c r="A423">
        <v>421</v>
      </c>
      <c r="B423">
        <v>130</v>
      </c>
      <c r="C423">
        <v>92</v>
      </c>
      <c r="D423" t="str" cm="1">
        <f t="array" ref="D423">_xlfn.IFS(B423&gt;C423,"Win",B423&lt;C423,"Loss",B423=C423,"Tie")</f>
        <v>Win</v>
      </c>
    </row>
    <row r="424" spans="1:4" x14ac:dyDescent="0.2">
      <c r="A424">
        <v>422</v>
      </c>
      <c r="B424">
        <v>107</v>
      </c>
      <c r="C424">
        <v>116</v>
      </c>
      <c r="D424" t="str" cm="1">
        <f t="array" ref="D424">_xlfn.IFS(B424&gt;C424,"Win",B424&lt;C424,"Loss",B424=C424,"Tie")</f>
        <v>Loss</v>
      </c>
    </row>
    <row r="425" spans="1:4" x14ac:dyDescent="0.2">
      <c r="A425">
        <v>423</v>
      </c>
      <c r="B425">
        <v>119</v>
      </c>
      <c r="C425">
        <v>96</v>
      </c>
      <c r="D425" t="str" cm="1">
        <f t="array" ref="D425">_xlfn.IFS(B425&gt;C425,"Win",B425&lt;C425,"Loss",B425=C425,"Tie")</f>
        <v>Win</v>
      </c>
    </row>
    <row r="426" spans="1:4" x14ac:dyDescent="0.2">
      <c r="A426">
        <v>424</v>
      </c>
      <c r="B426">
        <v>132</v>
      </c>
      <c r="C426">
        <v>82</v>
      </c>
      <c r="D426" t="str" cm="1">
        <f t="array" ref="D426">_xlfn.IFS(B426&gt;C426,"Win",B426&lt;C426,"Loss",B426=C426,"Tie")</f>
        <v>Win</v>
      </c>
    </row>
    <row r="427" spans="1:4" x14ac:dyDescent="0.2">
      <c r="A427">
        <v>425</v>
      </c>
      <c r="B427">
        <v>118</v>
      </c>
      <c r="C427">
        <v>105</v>
      </c>
      <c r="D427" t="str" cm="1">
        <f t="array" ref="D427">_xlfn.IFS(B427&gt;C427,"Win",B427&lt;C427,"Loss",B427=C427,"Tie")</f>
        <v>Win</v>
      </c>
    </row>
    <row r="428" spans="1:4" x14ac:dyDescent="0.2">
      <c r="A428">
        <v>426</v>
      </c>
      <c r="B428">
        <v>96</v>
      </c>
      <c r="C428">
        <v>98</v>
      </c>
      <c r="D428" t="str" cm="1">
        <f t="array" ref="D428">_xlfn.IFS(B428&gt;C428,"Win",B428&lt;C428,"Loss",B428=C428,"Tie")</f>
        <v>Loss</v>
      </c>
    </row>
    <row r="429" spans="1:4" x14ac:dyDescent="0.2">
      <c r="A429">
        <v>427</v>
      </c>
      <c r="B429">
        <v>101</v>
      </c>
      <c r="C429">
        <v>100</v>
      </c>
      <c r="D429" t="str" cm="1">
        <f t="array" ref="D429">_xlfn.IFS(B429&gt;C429,"Win",B429&lt;C429,"Loss",B429=C429,"Tie")</f>
        <v>Win</v>
      </c>
    </row>
    <row r="430" spans="1:4" x14ac:dyDescent="0.2">
      <c r="A430">
        <v>428</v>
      </c>
      <c r="B430">
        <v>110</v>
      </c>
      <c r="C430">
        <v>92</v>
      </c>
      <c r="D430" t="str" cm="1">
        <f t="array" ref="D430">_xlfn.IFS(B430&gt;C430,"Win",B430&lt;C430,"Loss",B430=C430,"Tie")</f>
        <v>Win</v>
      </c>
    </row>
    <row r="431" spans="1:4" x14ac:dyDescent="0.2">
      <c r="A431">
        <v>429</v>
      </c>
      <c r="B431">
        <v>122</v>
      </c>
      <c r="C431">
        <v>95</v>
      </c>
      <c r="D431" t="str" cm="1">
        <f t="array" ref="D431">_xlfn.IFS(B431&gt;C431,"Win",B431&lt;C431,"Loss",B431=C431,"Tie")</f>
        <v>Win</v>
      </c>
    </row>
    <row r="432" spans="1:4" x14ac:dyDescent="0.2">
      <c r="A432">
        <v>430</v>
      </c>
      <c r="B432">
        <v>108</v>
      </c>
      <c r="C432">
        <v>95</v>
      </c>
      <c r="D432" t="str" cm="1">
        <f t="array" ref="D432">_xlfn.IFS(B432&gt;C432,"Win",B432&lt;C432,"Loss",B432=C432,"Tie")</f>
        <v>Win</v>
      </c>
    </row>
    <row r="433" spans="1:4" x14ac:dyDescent="0.2">
      <c r="A433">
        <v>431</v>
      </c>
      <c r="B433">
        <v>118</v>
      </c>
      <c r="C433">
        <v>111</v>
      </c>
      <c r="D433" t="str" cm="1">
        <f t="array" ref="D433">_xlfn.IFS(B433&gt;C433,"Win",B433&lt;C433,"Loss",B433=C433,"Tie")</f>
        <v>Win</v>
      </c>
    </row>
    <row r="434" spans="1:4" x14ac:dyDescent="0.2">
      <c r="A434">
        <v>432</v>
      </c>
      <c r="B434">
        <v>117</v>
      </c>
      <c r="C434">
        <v>75</v>
      </c>
      <c r="D434" t="str" cm="1">
        <f t="array" ref="D434">_xlfn.IFS(B434&gt;C434,"Win",B434&lt;C434,"Loss",B434=C434,"Tie")</f>
        <v>Win</v>
      </c>
    </row>
    <row r="435" spans="1:4" x14ac:dyDescent="0.2">
      <c r="A435">
        <v>433</v>
      </c>
      <c r="B435">
        <v>117</v>
      </c>
      <c r="C435">
        <v>126</v>
      </c>
      <c r="D435" t="str" cm="1">
        <f t="array" ref="D435">_xlfn.IFS(B435&gt;C435,"Win",B435&lt;C435,"Loss",B435=C435,"Tie")</f>
        <v>Loss</v>
      </c>
    </row>
    <row r="436" spans="1:4" x14ac:dyDescent="0.2">
      <c r="A436">
        <v>434</v>
      </c>
      <c r="B436">
        <v>119</v>
      </c>
      <c r="C436">
        <v>118</v>
      </c>
      <c r="D436" t="str" cm="1">
        <f t="array" ref="D436">_xlfn.IFS(B436&gt;C436,"Win",B436&lt;C436,"Loss",B436=C436,"Tie")</f>
        <v>Win</v>
      </c>
    </row>
    <row r="437" spans="1:4" x14ac:dyDescent="0.2">
      <c r="A437">
        <v>435</v>
      </c>
      <c r="B437">
        <v>73</v>
      </c>
      <c r="C437">
        <v>127</v>
      </c>
      <c r="D437" t="str" cm="1">
        <f t="array" ref="D437">_xlfn.IFS(B437&gt;C437,"Win",B437&lt;C437,"Loss",B437=C437,"Tie")</f>
        <v>Loss</v>
      </c>
    </row>
    <row r="438" spans="1:4" x14ac:dyDescent="0.2">
      <c r="A438">
        <v>436</v>
      </c>
      <c r="B438">
        <v>113</v>
      </c>
      <c r="C438">
        <v>97</v>
      </c>
      <c r="D438" t="str" cm="1">
        <f t="array" ref="D438">_xlfn.IFS(B438&gt;C438,"Win",B438&lt;C438,"Loss",B438=C438,"Tie")</f>
        <v>Win</v>
      </c>
    </row>
    <row r="439" spans="1:4" x14ac:dyDescent="0.2">
      <c r="A439">
        <v>437</v>
      </c>
      <c r="B439">
        <v>113</v>
      </c>
      <c r="C439">
        <v>114</v>
      </c>
      <c r="D439" t="str" cm="1">
        <f t="array" ref="D439">_xlfn.IFS(B439&gt;C439,"Win",B439&lt;C439,"Loss",B439=C439,"Tie")</f>
        <v>Loss</v>
      </c>
    </row>
    <row r="440" spans="1:4" x14ac:dyDescent="0.2">
      <c r="A440">
        <v>438</v>
      </c>
      <c r="B440">
        <v>125</v>
      </c>
      <c r="C440">
        <v>105</v>
      </c>
      <c r="D440" t="str" cm="1">
        <f t="array" ref="D440">_xlfn.IFS(B440&gt;C440,"Win",B440&lt;C440,"Loss",B440=C440,"Tie")</f>
        <v>Win</v>
      </c>
    </row>
    <row r="441" spans="1:4" x14ac:dyDescent="0.2">
      <c r="A441">
        <v>439</v>
      </c>
      <c r="B441">
        <v>99</v>
      </c>
      <c r="C441">
        <v>84</v>
      </c>
      <c r="D441" t="str" cm="1">
        <f t="array" ref="D441">_xlfn.IFS(B441&gt;C441,"Win",B441&lt;C441,"Loss",B441=C441,"Tie")</f>
        <v>Win</v>
      </c>
    </row>
    <row r="442" spans="1:4" x14ac:dyDescent="0.2">
      <c r="A442">
        <v>440</v>
      </c>
      <c r="B442">
        <v>137</v>
      </c>
      <c r="C442">
        <v>114</v>
      </c>
      <c r="D442" t="str" cm="1">
        <f t="array" ref="D442">_xlfn.IFS(B442&gt;C442,"Win",B442&lt;C442,"Loss",B442=C442,"Tie")</f>
        <v>Win</v>
      </c>
    </row>
    <row r="443" spans="1:4" x14ac:dyDescent="0.2">
      <c r="A443">
        <v>441</v>
      </c>
      <c r="B443">
        <v>103</v>
      </c>
      <c r="C443">
        <v>108</v>
      </c>
      <c r="D443" t="str" cm="1">
        <f t="array" ref="D443">_xlfn.IFS(B443&gt;C443,"Win",B443&lt;C443,"Loss",B443=C443,"Tie")</f>
        <v>Loss</v>
      </c>
    </row>
    <row r="444" spans="1:4" x14ac:dyDescent="0.2">
      <c r="A444">
        <v>442</v>
      </c>
      <c r="B444">
        <v>111</v>
      </c>
      <c r="C444">
        <v>119</v>
      </c>
      <c r="D444" t="str" cm="1">
        <f t="array" ref="D444">_xlfn.IFS(B444&gt;C444,"Win",B444&lt;C444,"Loss",B444=C444,"Tie")</f>
        <v>Loss</v>
      </c>
    </row>
    <row r="445" spans="1:4" x14ac:dyDescent="0.2">
      <c r="A445">
        <v>443</v>
      </c>
      <c r="B445">
        <v>114</v>
      </c>
      <c r="C445">
        <v>77</v>
      </c>
      <c r="D445" t="str" cm="1">
        <f t="array" ref="D445">_xlfn.IFS(B445&gt;C445,"Win",B445&lt;C445,"Loss",B445=C445,"Tie")</f>
        <v>Win</v>
      </c>
    </row>
    <row r="446" spans="1:4" x14ac:dyDescent="0.2">
      <c r="A446">
        <v>444</v>
      </c>
      <c r="B446">
        <v>108</v>
      </c>
      <c r="C446">
        <v>92</v>
      </c>
      <c r="D446" t="str" cm="1">
        <f t="array" ref="D446">_xlfn.IFS(B446&gt;C446,"Win",B446&lt;C446,"Loss",B446=C446,"Tie")</f>
        <v>Win</v>
      </c>
    </row>
    <row r="447" spans="1:4" x14ac:dyDescent="0.2">
      <c r="A447">
        <v>445</v>
      </c>
      <c r="B447">
        <v>86</v>
      </c>
      <c r="C447">
        <v>103</v>
      </c>
      <c r="D447" t="str" cm="1">
        <f t="array" ref="D447">_xlfn.IFS(B447&gt;C447,"Win",B447&lt;C447,"Loss",B447=C447,"Tie")</f>
        <v>Loss</v>
      </c>
    </row>
    <row r="448" spans="1:4" x14ac:dyDescent="0.2">
      <c r="A448">
        <v>446</v>
      </c>
      <c r="B448">
        <v>120</v>
      </c>
      <c r="C448">
        <v>73</v>
      </c>
      <c r="D448" t="str" cm="1">
        <f t="array" ref="D448">_xlfn.IFS(B448&gt;C448,"Win",B448&lt;C448,"Loss",B448=C448,"Tie")</f>
        <v>Win</v>
      </c>
    </row>
    <row r="449" spans="1:4" x14ac:dyDescent="0.2">
      <c r="A449">
        <v>447</v>
      </c>
      <c r="B449">
        <v>118</v>
      </c>
      <c r="C449">
        <v>94</v>
      </c>
      <c r="D449" t="str" cm="1">
        <f t="array" ref="D449">_xlfn.IFS(B449&gt;C449,"Win",B449&lt;C449,"Loss",B449=C449,"Tie")</f>
        <v>Win</v>
      </c>
    </row>
    <row r="450" spans="1:4" x14ac:dyDescent="0.2">
      <c r="A450">
        <v>448</v>
      </c>
      <c r="B450">
        <v>109</v>
      </c>
      <c r="C450">
        <v>95</v>
      </c>
      <c r="D450" t="str" cm="1">
        <f t="array" ref="D450">_xlfn.IFS(B450&gt;C450,"Win",B450&lt;C450,"Loss",B450=C450,"Tie")</f>
        <v>Win</v>
      </c>
    </row>
    <row r="451" spans="1:4" x14ac:dyDescent="0.2">
      <c r="A451">
        <v>449</v>
      </c>
      <c r="B451">
        <v>102</v>
      </c>
      <c r="C451">
        <v>94</v>
      </c>
      <c r="D451" t="str" cm="1">
        <f t="array" ref="D451">_xlfn.IFS(B451&gt;C451,"Win",B451&lt;C451,"Loss",B451=C451,"Tie")</f>
        <v>Win</v>
      </c>
    </row>
    <row r="452" spans="1:4" x14ac:dyDescent="0.2">
      <c r="A452">
        <v>450</v>
      </c>
      <c r="B452">
        <v>127</v>
      </c>
      <c r="C452">
        <v>88</v>
      </c>
      <c r="D452" t="str" cm="1">
        <f t="array" ref="D452">_xlfn.IFS(B452&gt;C452,"Win",B452&lt;C452,"Loss",B452=C452,"Tie")</f>
        <v>Win</v>
      </c>
    </row>
    <row r="453" spans="1:4" x14ac:dyDescent="0.2">
      <c r="A453">
        <v>451</v>
      </c>
      <c r="B453">
        <v>100</v>
      </c>
      <c r="C453">
        <v>119</v>
      </c>
      <c r="D453" t="str" cm="1">
        <f t="array" ref="D453">_xlfn.IFS(B453&gt;C453,"Win",B453&lt;C453,"Loss",B453=C453,"Tie")</f>
        <v>Loss</v>
      </c>
    </row>
    <row r="454" spans="1:4" x14ac:dyDescent="0.2">
      <c r="A454">
        <v>452</v>
      </c>
      <c r="B454">
        <v>103</v>
      </c>
      <c r="C454">
        <v>96</v>
      </c>
      <c r="D454" t="str" cm="1">
        <f t="array" ref="D454">_xlfn.IFS(B454&gt;C454,"Win",B454&lt;C454,"Loss",B454=C454,"Tie")</f>
        <v>Win</v>
      </c>
    </row>
    <row r="455" spans="1:4" x14ac:dyDescent="0.2">
      <c r="A455">
        <v>453</v>
      </c>
      <c r="B455">
        <v>99</v>
      </c>
      <c r="C455">
        <v>125</v>
      </c>
      <c r="D455" t="str" cm="1">
        <f t="array" ref="D455">_xlfn.IFS(B455&gt;C455,"Win",B455&lt;C455,"Loss",B455=C455,"Tie")</f>
        <v>Loss</v>
      </c>
    </row>
    <row r="456" spans="1:4" x14ac:dyDescent="0.2">
      <c r="A456">
        <v>454</v>
      </c>
      <c r="B456">
        <v>128</v>
      </c>
      <c r="C456">
        <v>95</v>
      </c>
      <c r="D456" t="str" cm="1">
        <f t="array" ref="D456">_xlfn.IFS(B456&gt;C456,"Win",B456&lt;C456,"Loss",B456=C456,"Tie")</f>
        <v>Win</v>
      </c>
    </row>
    <row r="457" spans="1:4" x14ac:dyDescent="0.2">
      <c r="A457">
        <v>455</v>
      </c>
      <c r="B457">
        <v>105</v>
      </c>
      <c r="C457">
        <v>98</v>
      </c>
      <c r="D457" t="str" cm="1">
        <f t="array" ref="D457">_xlfn.IFS(B457&gt;C457,"Win",B457&lt;C457,"Loss",B457=C457,"Tie")</f>
        <v>Win</v>
      </c>
    </row>
    <row r="458" spans="1:4" x14ac:dyDescent="0.2">
      <c r="A458">
        <v>456</v>
      </c>
      <c r="B458">
        <v>116</v>
      </c>
      <c r="C458">
        <v>107</v>
      </c>
      <c r="D458" t="str" cm="1">
        <f t="array" ref="D458">_xlfn.IFS(B458&gt;C458,"Win",B458&lt;C458,"Loss",B458=C458,"Tie")</f>
        <v>Win</v>
      </c>
    </row>
    <row r="459" spans="1:4" x14ac:dyDescent="0.2">
      <c r="A459">
        <v>457</v>
      </c>
      <c r="B459">
        <v>123</v>
      </c>
      <c r="C459">
        <v>118</v>
      </c>
      <c r="D459" t="str" cm="1">
        <f t="array" ref="D459">_xlfn.IFS(B459&gt;C459,"Win",B459&lt;C459,"Loss",B459=C459,"Tie")</f>
        <v>Win</v>
      </c>
    </row>
    <row r="460" spans="1:4" x14ac:dyDescent="0.2">
      <c r="A460">
        <v>458</v>
      </c>
      <c r="B460">
        <v>104</v>
      </c>
      <c r="C460">
        <v>114</v>
      </c>
      <c r="D460" t="str" cm="1">
        <f t="array" ref="D460">_xlfn.IFS(B460&gt;C460,"Win",B460&lt;C460,"Loss",B460=C460,"Tie")</f>
        <v>Loss</v>
      </c>
    </row>
    <row r="461" spans="1:4" x14ac:dyDescent="0.2">
      <c r="A461">
        <v>459</v>
      </c>
      <c r="B461">
        <v>144</v>
      </c>
      <c r="C461">
        <v>101</v>
      </c>
      <c r="D461" t="str" cm="1">
        <f t="array" ref="D461">_xlfn.IFS(B461&gt;C461,"Win",B461&lt;C461,"Loss",B461=C461,"Tie")</f>
        <v>Win</v>
      </c>
    </row>
    <row r="462" spans="1:4" x14ac:dyDescent="0.2">
      <c r="A462">
        <v>460</v>
      </c>
      <c r="B462">
        <v>115</v>
      </c>
      <c r="C462">
        <v>102</v>
      </c>
      <c r="D462" t="str" cm="1">
        <f t="array" ref="D462">_xlfn.IFS(B462&gt;C462,"Win",B462&lt;C462,"Loss",B462=C462,"Tie")</f>
        <v>Win</v>
      </c>
    </row>
    <row r="463" spans="1:4" x14ac:dyDescent="0.2">
      <c r="A463">
        <v>461</v>
      </c>
      <c r="B463">
        <v>111</v>
      </c>
      <c r="C463">
        <v>92</v>
      </c>
      <c r="D463" t="str" cm="1">
        <f t="array" ref="D463">_xlfn.IFS(B463&gt;C463,"Win",B463&lt;C463,"Loss",B463=C463,"Tie")</f>
        <v>Win</v>
      </c>
    </row>
    <row r="464" spans="1:4" x14ac:dyDescent="0.2">
      <c r="A464">
        <v>462</v>
      </c>
      <c r="B464">
        <v>126</v>
      </c>
      <c r="C464">
        <v>98</v>
      </c>
      <c r="D464" t="str" cm="1">
        <f t="array" ref="D464">_xlfn.IFS(B464&gt;C464,"Win",B464&lt;C464,"Loss",B464=C464,"Tie")</f>
        <v>Win</v>
      </c>
    </row>
    <row r="465" spans="1:4" x14ac:dyDescent="0.2">
      <c r="A465">
        <v>463</v>
      </c>
      <c r="B465">
        <v>144</v>
      </c>
      <c r="C465">
        <v>97</v>
      </c>
      <c r="D465" t="str" cm="1">
        <f t="array" ref="D465">_xlfn.IFS(B465&gt;C465,"Win",B465&lt;C465,"Loss",B465=C465,"Tie")</f>
        <v>Win</v>
      </c>
    </row>
    <row r="466" spans="1:4" x14ac:dyDescent="0.2">
      <c r="A466">
        <v>464</v>
      </c>
      <c r="B466">
        <v>145</v>
      </c>
      <c r="C466">
        <v>91</v>
      </c>
      <c r="D466" t="str" cm="1">
        <f t="array" ref="D466">_xlfn.IFS(B466&gt;C466,"Win",B466&lt;C466,"Loss",B466=C466,"Tie")</f>
        <v>Win</v>
      </c>
    </row>
    <row r="467" spans="1:4" x14ac:dyDescent="0.2">
      <c r="A467">
        <v>465</v>
      </c>
      <c r="B467">
        <v>124</v>
      </c>
      <c r="C467">
        <v>110</v>
      </c>
      <c r="D467" t="str" cm="1">
        <f t="array" ref="D467">_xlfn.IFS(B467&gt;C467,"Win",B467&lt;C467,"Loss",B467=C467,"Tie")</f>
        <v>Win</v>
      </c>
    </row>
    <row r="468" spans="1:4" x14ac:dyDescent="0.2">
      <c r="A468">
        <v>466</v>
      </c>
      <c r="B468">
        <v>104</v>
      </c>
      <c r="C468">
        <v>73</v>
      </c>
      <c r="D468" t="str" cm="1">
        <f t="array" ref="D468">_xlfn.IFS(B468&gt;C468,"Win",B468&lt;C468,"Loss",B468=C468,"Tie")</f>
        <v>Win</v>
      </c>
    </row>
    <row r="469" spans="1:4" x14ac:dyDescent="0.2">
      <c r="A469">
        <v>467</v>
      </c>
      <c r="B469">
        <v>104</v>
      </c>
      <c r="C469">
        <v>101</v>
      </c>
      <c r="D469" t="str" cm="1">
        <f t="array" ref="D469">_xlfn.IFS(B469&gt;C469,"Win",B469&lt;C469,"Loss",B469=C469,"Tie")</f>
        <v>Win</v>
      </c>
    </row>
    <row r="470" spans="1:4" x14ac:dyDescent="0.2">
      <c r="A470">
        <v>468</v>
      </c>
      <c r="B470">
        <v>84</v>
      </c>
      <c r="C470">
        <v>113</v>
      </c>
      <c r="D470" t="str" cm="1">
        <f t="array" ref="D470">_xlfn.IFS(B470&gt;C470,"Win",B470&lt;C470,"Loss",B470=C470,"Tie")</f>
        <v>Loss</v>
      </c>
    </row>
    <row r="471" spans="1:4" x14ac:dyDescent="0.2">
      <c r="A471">
        <v>469</v>
      </c>
      <c r="B471">
        <v>97</v>
      </c>
      <c r="C471">
        <v>117</v>
      </c>
      <c r="D471" t="str" cm="1">
        <f t="array" ref="D471">_xlfn.IFS(B471&gt;C471,"Win",B471&lt;C471,"Loss",B471=C471,"Tie")</f>
        <v>Loss</v>
      </c>
    </row>
    <row r="472" spans="1:4" x14ac:dyDescent="0.2">
      <c r="A472">
        <v>470</v>
      </c>
      <c r="B472">
        <v>92</v>
      </c>
      <c r="C472">
        <v>123</v>
      </c>
      <c r="D472" t="str" cm="1">
        <f t="array" ref="D472">_xlfn.IFS(B472&gt;C472,"Win",B472&lt;C472,"Loss",B472=C472,"Tie")</f>
        <v>Loss</v>
      </c>
    </row>
    <row r="473" spans="1:4" x14ac:dyDescent="0.2">
      <c r="A473">
        <v>471</v>
      </c>
      <c r="B473">
        <v>112</v>
      </c>
      <c r="C473">
        <v>87</v>
      </c>
      <c r="D473" t="str" cm="1">
        <f t="array" ref="D473">_xlfn.IFS(B473&gt;C473,"Win",B473&lt;C473,"Loss",B473=C473,"Tie")</f>
        <v>Win</v>
      </c>
    </row>
    <row r="474" spans="1:4" x14ac:dyDescent="0.2">
      <c r="A474">
        <v>472</v>
      </c>
      <c r="B474">
        <v>105</v>
      </c>
      <c r="C474">
        <v>115</v>
      </c>
      <c r="D474" t="str" cm="1">
        <f t="array" ref="D474">_xlfn.IFS(B474&gt;C474,"Win",B474&lt;C474,"Loss",B474=C474,"Tie")</f>
        <v>Loss</v>
      </c>
    </row>
    <row r="475" spans="1:4" x14ac:dyDescent="0.2">
      <c r="A475">
        <v>473</v>
      </c>
      <c r="B475">
        <v>74</v>
      </c>
      <c r="C475">
        <v>82</v>
      </c>
      <c r="D475" t="str" cm="1">
        <f t="array" ref="D475">_xlfn.IFS(B475&gt;C475,"Win",B475&lt;C475,"Loss",B475=C475,"Tie")</f>
        <v>Loss</v>
      </c>
    </row>
    <row r="476" spans="1:4" x14ac:dyDescent="0.2">
      <c r="A476">
        <v>474</v>
      </c>
      <c r="B476">
        <v>105</v>
      </c>
      <c r="C476">
        <v>113</v>
      </c>
      <c r="D476" t="str" cm="1">
        <f t="array" ref="D476">_xlfn.IFS(B476&gt;C476,"Win",B476&lt;C476,"Loss",B476=C476,"Tie")</f>
        <v>Loss</v>
      </c>
    </row>
    <row r="477" spans="1:4" x14ac:dyDescent="0.2">
      <c r="A477">
        <v>475</v>
      </c>
      <c r="B477">
        <v>100</v>
      </c>
      <c r="C477">
        <v>122</v>
      </c>
      <c r="D477" t="str" cm="1">
        <f t="array" ref="D477">_xlfn.IFS(B477&gt;C477,"Win",B477&lt;C477,"Loss",B477=C477,"Tie")</f>
        <v>Loss</v>
      </c>
    </row>
    <row r="478" spans="1:4" x14ac:dyDescent="0.2">
      <c r="A478">
        <v>476</v>
      </c>
      <c r="B478">
        <v>119</v>
      </c>
      <c r="C478">
        <v>98</v>
      </c>
      <c r="D478" t="str" cm="1">
        <f t="array" ref="D478">_xlfn.IFS(B478&gt;C478,"Win",B478&lt;C478,"Loss",B478=C478,"Tie")</f>
        <v>Win</v>
      </c>
    </row>
    <row r="479" spans="1:4" x14ac:dyDescent="0.2">
      <c r="A479">
        <v>477</v>
      </c>
      <c r="B479">
        <v>109</v>
      </c>
      <c r="C479">
        <v>107</v>
      </c>
      <c r="D479" t="str" cm="1">
        <f t="array" ref="D479">_xlfn.IFS(B479&gt;C479,"Win",B479&lt;C479,"Loss",B479=C479,"Tie")</f>
        <v>Win</v>
      </c>
    </row>
    <row r="480" spans="1:4" x14ac:dyDescent="0.2">
      <c r="A480">
        <v>478</v>
      </c>
      <c r="B480">
        <v>102</v>
      </c>
      <c r="C480">
        <v>116</v>
      </c>
      <c r="D480" t="str" cm="1">
        <f t="array" ref="D480">_xlfn.IFS(B480&gt;C480,"Win",B480&lt;C480,"Loss",B480=C480,"Tie")</f>
        <v>Loss</v>
      </c>
    </row>
    <row r="481" spans="1:4" x14ac:dyDescent="0.2">
      <c r="A481">
        <v>479</v>
      </c>
      <c r="B481">
        <v>87</v>
      </c>
      <c r="C481">
        <v>89</v>
      </c>
      <c r="D481" t="str" cm="1">
        <f t="array" ref="D481">_xlfn.IFS(B481&gt;C481,"Win",B481&lt;C481,"Loss",B481=C481,"Tie")</f>
        <v>Loss</v>
      </c>
    </row>
    <row r="482" spans="1:4" x14ac:dyDescent="0.2">
      <c r="A482">
        <v>480</v>
      </c>
      <c r="B482">
        <v>98</v>
      </c>
      <c r="C482">
        <v>112</v>
      </c>
      <c r="D482" t="str" cm="1">
        <f t="array" ref="D482">_xlfn.IFS(B482&gt;C482,"Win",B482&lt;C482,"Loss",B482=C482,"Tie")</f>
        <v>Loss</v>
      </c>
    </row>
    <row r="483" spans="1:4" x14ac:dyDescent="0.2">
      <c r="A483">
        <v>481</v>
      </c>
      <c r="B483">
        <v>83</v>
      </c>
      <c r="C483">
        <v>104</v>
      </c>
      <c r="D483" t="str" cm="1">
        <f t="array" ref="D483">_xlfn.IFS(B483&gt;C483,"Win",B483&lt;C483,"Loss",B483=C483,"Tie")</f>
        <v>Loss</v>
      </c>
    </row>
    <row r="484" spans="1:4" x14ac:dyDescent="0.2">
      <c r="A484">
        <v>482</v>
      </c>
      <c r="B484">
        <v>106</v>
      </c>
      <c r="C484">
        <v>77</v>
      </c>
      <c r="D484" t="str" cm="1">
        <f t="array" ref="D484">_xlfn.IFS(B484&gt;C484,"Win",B484&lt;C484,"Loss",B484=C484,"Tie")</f>
        <v>Win</v>
      </c>
    </row>
    <row r="485" spans="1:4" x14ac:dyDescent="0.2">
      <c r="A485">
        <v>483</v>
      </c>
      <c r="B485">
        <v>111</v>
      </c>
      <c r="C485">
        <v>129</v>
      </c>
      <c r="D485" t="str" cm="1">
        <f t="array" ref="D485">_xlfn.IFS(B485&gt;C485,"Win",B485&lt;C485,"Loss",B485=C485,"Tie")</f>
        <v>Loss</v>
      </c>
    </row>
    <row r="486" spans="1:4" x14ac:dyDescent="0.2">
      <c r="A486">
        <v>484</v>
      </c>
      <c r="B486">
        <v>110</v>
      </c>
      <c r="C486">
        <v>98</v>
      </c>
      <c r="D486" t="str" cm="1">
        <f t="array" ref="D486">_xlfn.IFS(B486&gt;C486,"Win",B486&lt;C486,"Loss",B486=C486,"Tie")</f>
        <v>Win</v>
      </c>
    </row>
    <row r="487" spans="1:4" x14ac:dyDescent="0.2">
      <c r="A487">
        <v>485</v>
      </c>
      <c r="B487">
        <v>88</v>
      </c>
      <c r="C487">
        <v>79</v>
      </c>
      <c r="D487" t="str" cm="1">
        <f t="array" ref="D487">_xlfn.IFS(B487&gt;C487,"Win",B487&lt;C487,"Loss",B487=C487,"Tie")</f>
        <v>Win</v>
      </c>
    </row>
    <row r="488" spans="1:4" x14ac:dyDescent="0.2">
      <c r="A488">
        <v>486</v>
      </c>
      <c r="B488">
        <v>98</v>
      </c>
      <c r="C488">
        <v>108</v>
      </c>
      <c r="D488" t="str" cm="1">
        <f t="array" ref="D488">_xlfn.IFS(B488&gt;C488,"Win",B488&lt;C488,"Loss",B488=C488,"Tie")</f>
        <v>Loss</v>
      </c>
    </row>
    <row r="489" spans="1:4" x14ac:dyDescent="0.2">
      <c r="A489">
        <v>487</v>
      </c>
      <c r="B489">
        <v>95</v>
      </c>
      <c r="C489">
        <v>92</v>
      </c>
      <c r="D489" t="str" cm="1">
        <f t="array" ref="D489">_xlfn.IFS(B489&gt;C489,"Win",B489&lt;C489,"Loss",B489=C489,"Tie")</f>
        <v>Win</v>
      </c>
    </row>
    <row r="490" spans="1:4" x14ac:dyDescent="0.2">
      <c r="A490">
        <v>488</v>
      </c>
      <c r="B490">
        <v>128</v>
      </c>
      <c r="C490">
        <v>90</v>
      </c>
      <c r="D490" t="str" cm="1">
        <f t="array" ref="D490">_xlfn.IFS(B490&gt;C490,"Win",B490&lt;C490,"Loss",B490=C490,"Tie")</f>
        <v>Win</v>
      </c>
    </row>
    <row r="491" spans="1:4" x14ac:dyDescent="0.2">
      <c r="A491">
        <v>489</v>
      </c>
      <c r="B491">
        <v>89</v>
      </c>
      <c r="C491">
        <v>115</v>
      </c>
      <c r="D491" t="str" cm="1">
        <f t="array" ref="D491">_xlfn.IFS(B491&gt;C491,"Win",B491&lt;C491,"Loss",B491=C491,"Tie")</f>
        <v>Loss</v>
      </c>
    </row>
    <row r="492" spans="1:4" x14ac:dyDescent="0.2">
      <c r="A492">
        <v>490</v>
      </c>
      <c r="B492">
        <v>118</v>
      </c>
      <c r="C492">
        <v>104</v>
      </c>
      <c r="D492" t="str" cm="1">
        <f t="array" ref="D492">_xlfn.IFS(B492&gt;C492,"Win",B492&lt;C492,"Loss",B492=C492,"Tie")</f>
        <v>Win</v>
      </c>
    </row>
    <row r="493" spans="1:4" x14ac:dyDescent="0.2">
      <c r="A493">
        <v>491</v>
      </c>
      <c r="B493">
        <v>99</v>
      </c>
      <c r="C493">
        <v>114</v>
      </c>
      <c r="D493" t="str" cm="1">
        <f t="array" ref="D493">_xlfn.IFS(B493&gt;C493,"Win",B493&lt;C493,"Loss",B493=C493,"Tie")</f>
        <v>Loss</v>
      </c>
    </row>
    <row r="494" spans="1:4" x14ac:dyDescent="0.2">
      <c r="A494">
        <v>492</v>
      </c>
      <c r="B494">
        <v>96</v>
      </c>
      <c r="C494">
        <v>105</v>
      </c>
      <c r="D494" t="str" cm="1">
        <f t="array" ref="D494">_xlfn.IFS(B494&gt;C494,"Win",B494&lt;C494,"Loss",B494=C494,"Tie")</f>
        <v>Loss</v>
      </c>
    </row>
    <row r="495" spans="1:4" x14ac:dyDescent="0.2">
      <c r="A495">
        <v>493</v>
      </c>
      <c r="B495">
        <v>103</v>
      </c>
      <c r="C495">
        <v>99</v>
      </c>
      <c r="D495" t="str" cm="1">
        <f t="array" ref="D495">_xlfn.IFS(B495&gt;C495,"Win",B495&lt;C495,"Loss",B495=C495,"Tie")</f>
        <v>Win</v>
      </c>
    </row>
    <row r="496" spans="1:4" x14ac:dyDescent="0.2">
      <c r="A496">
        <v>494</v>
      </c>
      <c r="B496">
        <v>110</v>
      </c>
      <c r="C496">
        <v>110</v>
      </c>
      <c r="D496" t="str" cm="1">
        <f t="array" ref="D496">_xlfn.IFS(B496&gt;C496,"Win",B496&lt;C496,"Loss",B496=C496,"Tie")</f>
        <v>Tie</v>
      </c>
    </row>
    <row r="497" spans="1:4" x14ac:dyDescent="0.2">
      <c r="A497">
        <v>495</v>
      </c>
      <c r="B497">
        <v>117</v>
      </c>
      <c r="C497">
        <v>106</v>
      </c>
      <c r="D497" t="str" cm="1">
        <f t="array" ref="D497">_xlfn.IFS(B497&gt;C497,"Win",B497&lt;C497,"Loss",B497=C497,"Tie")</f>
        <v>Win</v>
      </c>
    </row>
    <row r="498" spans="1:4" x14ac:dyDescent="0.2">
      <c r="A498">
        <v>496</v>
      </c>
      <c r="B498">
        <v>116</v>
      </c>
      <c r="C498">
        <v>117</v>
      </c>
      <c r="D498" t="str" cm="1">
        <f t="array" ref="D498">_xlfn.IFS(B498&gt;C498,"Win",B498&lt;C498,"Loss",B498=C498,"Tie")</f>
        <v>Loss</v>
      </c>
    </row>
    <row r="499" spans="1:4" x14ac:dyDescent="0.2">
      <c r="A499">
        <v>497</v>
      </c>
      <c r="B499">
        <v>95</v>
      </c>
      <c r="C499">
        <v>107</v>
      </c>
      <c r="D499" t="str" cm="1">
        <f t="array" ref="D499">_xlfn.IFS(B499&gt;C499,"Win",B499&lt;C499,"Loss",B499=C499,"Tie")</f>
        <v>Loss</v>
      </c>
    </row>
    <row r="500" spans="1:4" x14ac:dyDescent="0.2">
      <c r="A500">
        <v>498</v>
      </c>
      <c r="B500">
        <v>115</v>
      </c>
      <c r="C500">
        <v>89</v>
      </c>
      <c r="D500" t="str" cm="1">
        <f t="array" ref="D500">_xlfn.IFS(B500&gt;C500,"Win",B500&lt;C500,"Loss",B500=C500,"Tie")</f>
        <v>Win</v>
      </c>
    </row>
    <row r="501" spans="1:4" x14ac:dyDescent="0.2">
      <c r="A501">
        <v>499</v>
      </c>
      <c r="B501">
        <v>107</v>
      </c>
      <c r="C501">
        <v>107</v>
      </c>
      <c r="D501" t="str" cm="1">
        <f t="array" ref="D501">_xlfn.IFS(B501&gt;C501,"Win",B501&lt;C501,"Loss",B501=C501,"Tie")</f>
        <v>Tie</v>
      </c>
    </row>
    <row r="502" spans="1:4" x14ac:dyDescent="0.2">
      <c r="A502">
        <v>500</v>
      </c>
      <c r="B502">
        <v>105</v>
      </c>
      <c r="C502">
        <v>66</v>
      </c>
      <c r="D502" t="str" cm="1">
        <f t="array" ref="D502">_xlfn.IFS(B502&gt;C502,"Win",B502&lt;C502,"Loss",B502=C502,"Tie")</f>
        <v>Win</v>
      </c>
    </row>
    <row r="503" spans="1:4" x14ac:dyDescent="0.2">
      <c r="A503">
        <v>501</v>
      </c>
      <c r="B503">
        <v>126</v>
      </c>
      <c r="C503">
        <v>99</v>
      </c>
      <c r="D503" t="str" cm="1">
        <f t="array" ref="D503">_xlfn.IFS(B503&gt;C503,"Win",B503&lt;C503,"Loss",B503=C503,"Tie")</f>
        <v>Win</v>
      </c>
    </row>
    <row r="504" spans="1:4" x14ac:dyDescent="0.2">
      <c r="A504">
        <v>502</v>
      </c>
      <c r="B504">
        <v>102</v>
      </c>
      <c r="C504">
        <v>94</v>
      </c>
      <c r="D504" t="str" cm="1">
        <f t="array" ref="D504">_xlfn.IFS(B504&gt;C504,"Win",B504&lt;C504,"Loss",B504=C504,"Tie")</f>
        <v>Win</v>
      </c>
    </row>
    <row r="505" spans="1:4" x14ac:dyDescent="0.2">
      <c r="A505">
        <v>503</v>
      </c>
      <c r="B505">
        <v>107</v>
      </c>
      <c r="C505">
        <v>101</v>
      </c>
      <c r="D505" t="str" cm="1">
        <f t="array" ref="D505">_xlfn.IFS(B505&gt;C505,"Win",B505&lt;C505,"Loss",B505=C505,"Tie")</f>
        <v>Win</v>
      </c>
    </row>
    <row r="506" spans="1:4" x14ac:dyDescent="0.2">
      <c r="A506">
        <v>504</v>
      </c>
      <c r="B506">
        <v>128</v>
      </c>
      <c r="C506">
        <v>92</v>
      </c>
      <c r="D506" t="str" cm="1">
        <f t="array" ref="D506">_xlfn.IFS(B506&gt;C506,"Win",B506&lt;C506,"Loss",B506=C506,"Tie")</f>
        <v>Win</v>
      </c>
    </row>
    <row r="507" spans="1:4" x14ac:dyDescent="0.2">
      <c r="A507">
        <v>505</v>
      </c>
      <c r="B507">
        <v>143</v>
      </c>
      <c r="C507">
        <v>118</v>
      </c>
      <c r="D507" t="str" cm="1">
        <f t="array" ref="D507">_xlfn.IFS(B507&gt;C507,"Win",B507&lt;C507,"Loss",B507=C507,"Tie")</f>
        <v>Win</v>
      </c>
    </row>
    <row r="508" spans="1:4" x14ac:dyDescent="0.2">
      <c r="A508">
        <v>506</v>
      </c>
      <c r="B508">
        <v>109</v>
      </c>
      <c r="C508">
        <v>109</v>
      </c>
      <c r="D508" t="str" cm="1">
        <f t="array" ref="D508">_xlfn.IFS(B508&gt;C508,"Win",B508&lt;C508,"Loss",B508=C508,"Tie")</f>
        <v>Tie</v>
      </c>
    </row>
    <row r="509" spans="1:4" x14ac:dyDescent="0.2">
      <c r="A509">
        <v>507</v>
      </c>
      <c r="B509">
        <v>95</v>
      </c>
      <c r="C509">
        <v>111</v>
      </c>
      <c r="D509" t="str" cm="1">
        <f t="array" ref="D509">_xlfn.IFS(B509&gt;C509,"Win",B509&lt;C509,"Loss",B509=C509,"Tie")</f>
        <v>Loss</v>
      </c>
    </row>
    <row r="510" spans="1:4" x14ac:dyDescent="0.2">
      <c r="A510">
        <v>508</v>
      </c>
      <c r="B510">
        <v>132</v>
      </c>
      <c r="C510">
        <v>96</v>
      </c>
      <c r="D510" t="str" cm="1">
        <f t="array" ref="D510">_xlfn.IFS(B510&gt;C510,"Win",B510&lt;C510,"Loss",B510=C510,"Tie")</f>
        <v>Win</v>
      </c>
    </row>
    <row r="511" spans="1:4" x14ac:dyDescent="0.2">
      <c r="A511">
        <v>509</v>
      </c>
      <c r="B511">
        <v>102</v>
      </c>
      <c r="C511">
        <v>117</v>
      </c>
      <c r="D511" t="str" cm="1">
        <f t="array" ref="D511">_xlfn.IFS(B511&gt;C511,"Win",B511&lt;C511,"Loss",B511=C511,"Tie")</f>
        <v>Loss</v>
      </c>
    </row>
    <row r="512" spans="1:4" x14ac:dyDescent="0.2">
      <c r="A512">
        <v>510</v>
      </c>
      <c r="B512">
        <v>106</v>
      </c>
      <c r="C512">
        <v>106</v>
      </c>
      <c r="D512" t="str" cm="1">
        <f t="array" ref="D512">_xlfn.IFS(B512&gt;C512,"Win",B512&lt;C512,"Loss",B512=C512,"Tie")</f>
        <v>Tie</v>
      </c>
    </row>
    <row r="513" spans="1:4" x14ac:dyDescent="0.2">
      <c r="A513">
        <v>511</v>
      </c>
      <c r="B513">
        <v>115</v>
      </c>
      <c r="C513">
        <v>93</v>
      </c>
      <c r="D513" t="str" cm="1">
        <f t="array" ref="D513">_xlfn.IFS(B513&gt;C513,"Win",B513&lt;C513,"Loss",B513=C513,"Tie")</f>
        <v>Win</v>
      </c>
    </row>
    <row r="514" spans="1:4" x14ac:dyDescent="0.2">
      <c r="A514">
        <v>512</v>
      </c>
      <c r="B514">
        <v>121</v>
      </c>
      <c r="C514">
        <v>124</v>
      </c>
      <c r="D514" t="str" cm="1">
        <f t="array" ref="D514">_xlfn.IFS(B514&gt;C514,"Win",B514&lt;C514,"Loss",B514=C514,"Tie")</f>
        <v>Loss</v>
      </c>
    </row>
    <row r="515" spans="1:4" x14ac:dyDescent="0.2">
      <c r="A515">
        <v>513</v>
      </c>
      <c r="B515">
        <v>130</v>
      </c>
      <c r="C515">
        <v>121</v>
      </c>
      <c r="D515" t="str" cm="1">
        <f t="array" ref="D515">_xlfn.IFS(B515&gt;C515,"Win",B515&lt;C515,"Loss",B515=C515,"Tie")</f>
        <v>Win</v>
      </c>
    </row>
    <row r="516" spans="1:4" x14ac:dyDescent="0.2">
      <c r="A516">
        <v>514</v>
      </c>
      <c r="B516">
        <v>109</v>
      </c>
      <c r="C516">
        <v>90</v>
      </c>
      <c r="D516" t="str" cm="1">
        <f t="array" ref="D516">_xlfn.IFS(B516&gt;C516,"Win",B516&lt;C516,"Loss",B516=C516,"Tie")</f>
        <v>Win</v>
      </c>
    </row>
    <row r="517" spans="1:4" x14ac:dyDescent="0.2">
      <c r="A517">
        <v>515</v>
      </c>
      <c r="B517">
        <v>99</v>
      </c>
      <c r="C517">
        <v>106</v>
      </c>
      <c r="D517" t="str" cm="1">
        <f t="array" ref="D517">_xlfn.IFS(B517&gt;C517,"Win",B517&lt;C517,"Loss",B517=C517,"Tie")</f>
        <v>Loss</v>
      </c>
    </row>
    <row r="518" spans="1:4" x14ac:dyDescent="0.2">
      <c r="A518">
        <v>516</v>
      </c>
      <c r="B518">
        <v>119</v>
      </c>
      <c r="C518">
        <v>81</v>
      </c>
      <c r="D518" t="str" cm="1">
        <f t="array" ref="D518">_xlfn.IFS(B518&gt;C518,"Win",B518&lt;C518,"Loss",B518=C518,"Tie")</f>
        <v>Win</v>
      </c>
    </row>
    <row r="519" spans="1:4" x14ac:dyDescent="0.2">
      <c r="A519">
        <v>517</v>
      </c>
      <c r="B519">
        <v>106</v>
      </c>
      <c r="C519">
        <v>87</v>
      </c>
      <c r="D519" t="str" cm="1">
        <f t="array" ref="D519">_xlfn.IFS(B519&gt;C519,"Win",B519&lt;C519,"Loss",B519=C519,"Tie")</f>
        <v>Win</v>
      </c>
    </row>
    <row r="520" spans="1:4" x14ac:dyDescent="0.2">
      <c r="A520">
        <v>518</v>
      </c>
      <c r="B520">
        <v>112</v>
      </c>
      <c r="C520">
        <v>111</v>
      </c>
      <c r="D520" t="str" cm="1">
        <f t="array" ref="D520">_xlfn.IFS(B520&gt;C520,"Win",B520&lt;C520,"Loss",B520=C520,"Tie")</f>
        <v>Win</v>
      </c>
    </row>
    <row r="521" spans="1:4" x14ac:dyDescent="0.2">
      <c r="A521">
        <v>519</v>
      </c>
      <c r="B521">
        <v>87</v>
      </c>
      <c r="C521">
        <v>112</v>
      </c>
      <c r="D521" t="str" cm="1">
        <f t="array" ref="D521">_xlfn.IFS(B521&gt;C521,"Win",B521&lt;C521,"Loss",B521=C521,"Tie")</f>
        <v>Loss</v>
      </c>
    </row>
    <row r="522" spans="1:4" x14ac:dyDescent="0.2">
      <c r="A522">
        <v>520</v>
      </c>
      <c r="B522">
        <v>121</v>
      </c>
      <c r="C522">
        <v>92</v>
      </c>
      <c r="D522" t="str" cm="1">
        <f t="array" ref="D522">_xlfn.IFS(B522&gt;C522,"Win",B522&lt;C522,"Loss",B522=C522,"Tie")</f>
        <v>Win</v>
      </c>
    </row>
    <row r="523" spans="1:4" x14ac:dyDescent="0.2">
      <c r="A523">
        <v>521</v>
      </c>
      <c r="B523">
        <v>119</v>
      </c>
      <c r="C523">
        <v>92</v>
      </c>
      <c r="D523" t="str" cm="1">
        <f t="array" ref="D523">_xlfn.IFS(B523&gt;C523,"Win",B523&lt;C523,"Loss",B523=C523,"Tie")</f>
        <v>Win</v>
      </c>
    </row>
    <row r="524" spans="1:4" x14ac:dyDescent="0.2">
      <c r="A524">
        <v>522</v>
      </c>
      <c r="B524">
        <v>117</v>
      </c>
      <c r="C524">
        <v>109</v>
      </c>
      <c r="D524" t="str" cm="1">
        <f t="array" ref="D524">_xlfn.IFS(B524&gt;C524,"Win",B524&lt;C524,"Loss",B524=C524,"Tie")</f>
        <v>Win</v>
      </c>
    </row>
    <row r="525" spans="1:4" x14ac:dyDescent="0.2">
      <c r="A525">
        <v>523</v>
      </c>
      <c r="B525">
        <v>131</v>
      </c>
      <c r="C525">
        <v>94</v>
      </c>
      <c r="D525" t="str" cm="1">
        <f t="array" ref="D525">_xlfn.IFS(B525&gt;C525,"Win",B525&lt;C525,"Loss",B525=C525,"Tie")</f>
        <v>Win</v>
      </c>
    </row>
    <row r="526" spans="1:4" x14ac:dyDescent="0.2">
      <c r="A526">
        <v>524</v>
      </c>
      <c r="B526">
        <v>130</v>
      </c>
      <c r="C526">
        <v>102</v>
      </c>
      <c r="D526" t="str" cm="1">
        <f t="array" ref="D526">_xlfn.IFS(B526&gt;C526,"Win",B526&lt;C526,"Loss",B526=C526,"Tie")</f>
        <v>Win</v>
      </c>
    </row>
    <row r="527" spans="1:4" x14ac:dyDescent="0.2">
      <c r="A527">
        <v>525</v>
      </c>
      <c r="B527">
        <v>112</v>
      </c>
      <c r="C527">
        <v>101</v>
      </c>
      <c r="D527" t="str" cm="1">
        <f t="array" ref="D527">_xlfn.IFS(B527&gt;C527,"Win",B527&lt;C527,"Loss",B527=C527,"Tie")</f>
        <v>Win</v>
      </c>
    </row>
    <row r="528" spans="1:4" x14ac:dyDescent="0.2">
      <c r="A528">
        <v>526</v>
      </c>
      <c r="B528">
        <v>114</v>
      </c>
      <c r="C528">
        <v>107</v>
      </c>
      <c r="D528" t="str" cm="1">
        <f t="array" ref="D528">_xlfn.IFS(B528&gt;C528,"Win",B528&lt;C528,"Loss",B528=C528,"Tie")</f>
        <v>Win</v>
      </c>
    </row>
    <row r="529" spans="1:4" x14ac:dyDescent="0.2">
      <c r="A529">
        <v>527</v>
      </c>
      <c r="B529">
        <v>130</v>
      </c>
      <c r="C529">
        <v>78</v>
      </c>
      <c r="D529" t="str" cm="1">
        <f t="array" ref="D529">_xlfn.IFS(B529&gt;C529,"Win",B529&lt;C529,"Loss",B529=C529,"Tie")</f>
        <v>Win</v>
      </c>
    </row>
    <row r="530" spans="1:4" x14ac:dyDescent="0.2">
      <c r="A530">
        <v>528</v>
      </c>
      <c r="B530">
        <v>100</v>
      </c>
      <c r="C530">
        <v>112</v>
      </c>
      <c r="D530" t="str" cm="1">
        <f t="array" ref="D530">_xlfn.IFS(B530&gt;C530,"Win",B530&lt;C530,"Loss",B530=C530,"Tie")</f>
        <v>Loss</v>
      </c>
    </row>
    <row r="531" spans="1:4" x14ac:dyDescent="0.2">
      <c r="A531">
        <v>529</v>
      </c>
      <c r="B531">
        <v>115</v>
      </c>
      <c r="C531">
        <v>83</v>
      </c>
      <c r="D531" t="str" cm="1">
        <f t="array" ref="D531">_xlfn.IFS(B531&gt;C531,"Win",B531&lt;C531,"Loss",B531=C531,"Tie")</f>
        <v>Win</v>
      </c>
    </row>
    <row r="532" spans="1:4" x14ac:dyDescent="0.2">
      <c r="A532">
        <v>530</v>
      </c>
      <c r="B532">
        <v>120</v>
      </c>
      <c r="C532">
        <v>95</v>
      </c>
      <c r="D532" t="str" cm="1">
        <f t="array" ref="D532">_xlfn.IFS(B532&gt;C532,"Win",B532&lt;C532,"Loss",B532=C532,"Tie")</f>
        <v>Win</v>
      </c>
    </row>
    <row r="533" spans="1:4" x14ac:dyDescent="0.2">
      <c r="A533">
        <v>531</v>
      </c>
      <c r="B533">
        <v>114</v>
      </c>
      <c r="C533">
        <v>88</v>
      </c>
      <c r="D533" t="str" cm="1">
        <f t="array" ref="D533">_xlfn.IFS(B533&gt;C533,"Win",B533&lt;C533,"Loss",B533=C533,"Tie")</f>
        <v>Win</v>
      </c>
    </row>
    <row r="534" spans="1:4" x14ac:dyDescent="0.2">
      <c r="A534">
        <v>532</v>
      </c>
      <c r="B534">
        <v>99</v>
      </c>
      <c r="C534">
        <v>104</v>
      </c>
      <c r="D534" t="str" cm="1">
        <f t="array" ref="D534">_xlfn.IFS(B534&gt;C534,"Win",B534&lt;C534,"Loss",B534=C534,"Tie")</f>
        <v>Loss</v>
      </c>
    </row>
    <row r="535" spans="1:4" x14ac:dyDescent="0.2">
      <c r="A535">
        <v>533</v>
      </c>
      <c r="B535">
        <v>114</v>
      </c>
      <c r="C535">
        <v>92</v>
      </c>
      <c r="D535" t="str" cm="1">
        <f t="array" ref="D535">_xlfn.IFS(B535&gt;C535,"Win",B535&lt;C535,"Loss",B535=C535,"Tie")</f>
        <v>Win</v>
      </c>
    </row>
    <row r="536" spans="1:4" x14ac:dyDescent="0.2">
      <c r="A536">
        <v>534</v>
      </c>
      <c r="B536">
        <v>116</v>
      </c>
      <c r="C536">
        <v>107</v>
      </c>
      <c r="D536" t="str" cm="1">
        <f t="array" ref="D536">_xlfn.IFS(B536&gt;C536,"Win",B536&lt;C536,"Loss",B536=C536,"Tie")</f>
        <v>Win</v>
      </c>
    </row>
    <row r="537" spans="1:4" x14ac:dyDescent="0.2">
      <c r="A537">
        <v>535</v>
      </c>
      <c r="B537">
        <v>110</v>
      </c>
      <c r="C537">
        <v>111</v>
      </c>
      <c r="D537" t="str" cm="1">
        <f t="array" ref="D537">_xlfn.IFS(B537&gt;C537,"Win",B537&lt;C537,"Loss",B537=C537,"Tie")</f>
        <v>Loss</v>
      </c>
    </row>
    <row r="538" spans="1:4" x14ac:dyDescent="0.2">
      <c r="A538">
        <v>536</v>
      </c>
      <c r="B538">
        <v>107</v>
      </c>
      <c r="C538">
        <v>110</v>
      </c>
      <c r="D538" t="str" cm="1">
        <f t="array" ref="D538">_xlfn.IFS(B538&gt;C538,"Win",B538&lt;C538,"Loss",B538=C538,"Tie")</f>
        <v>Loss</v>
      </c>
    </row>
    <row r="539" spans="1:4" x14ac:dyDescent="0.2">
      <c r="A539">
        <v>537</v>
      </c>
      <c r="B539">
        <v>118</v>
      </c>
      <c r="C539">
        <v>118</v>
      </c>
      <c r="D539" t="str" cm="1">
        <f t="array" ref="D539">_xlfn.IFS(B539&gt;C539,"Win",B539&lt;C539,"Loss",B539=C539,"Tie")</f>
        <v>Tie</v>
      </c>
    </row>
    <row r="540" spans="1:4" x14ac:dyDescent="0.2">
      <c r="A540">
        <v>538</v>
      </c>
      <c r="B540">
        <v>115</v>
      </c>
      <c r="C540">
        <v>105</v>
      </c>
      <c r="D540" t="str" cm="1">
        <f t="array" ref="D540">_xlfn.IFS(B540&gt;C540,"Win",B540&lt;C540,"Loss",B540=C540,"Tie")</f>
        <v>Win</v>
      </c>
    </row>
    <row r="541" spans="1:4" x14ac:dyDescent="0.2">
      <c r="A541">
        <v>539</v>
      </c>
      <c r="B541">
        <v>122</v>
      </c>
      <c r="C541">
        <v>103</v>
      </c>
      <c r="D541" t="str" cm="1">
        <f t="array" ref="D541">_xlfn.IFS(B541&gt;C541,"Win",B541&lt;C541,"Loss",B541=C541,"Tie")</f>
        <v>Win</v>
      </c>
    </row>
    <row r="542" spans="1:4" x14ac:dyDescent="0.2">
      <c r="A542">
        <v>540</v>
      </c>
      <c r="B542">
        <v>154</v>
      </c>
      <c r="C542">
        <v>128</v>
      </c>
      <c r="D542" t="str" cm="1">
        <f t="array" ref="D542">_xlfn.IFS(B542&gt;C542,"Win",B542&lt;C542,"Loss",B542=C542,"Tie")</f>
        <v>Win</v>
      </c>
    </row>
    <row r="543" spans="1:4" x14ac:dyDescent="0.2">
      <c r="A543">
        <v>541</v>
      </c>
      <c r="B543">
        <v>122</v>
      </c>
      <c r="C543">
        <v>94</v>
      </c>
      <c r="D543" t="str" cm="1">
        <f t="array" ref="D543">_xlfn.IFS(B543&gt;C543,"Win",B543&lt;C543,"Loss",B543=C543,"Tie")</f>
        <v>Win</v>
      </c>
    </row>
    <row r="544" spans="1:4" x14ac:dyDescent="0.2">
      <c r="A544">
        <v>542</v>
      </c>
      <c r="B544">
        <v>119</v>
      </c>
      <c r="C544">
        <v>93</v>
      </c>
      <c r="D544" t="str" cm="1">
        <f t="array" ref="D544">_xlfn.IFS(B544&gt;C544,"Win",B544&lt;C544,"Loss",B544=C544,"Tie")</f>
        <v>Win</v>
      </c>
    </row>
    <row r="545" spans="1:4" x14ac:dyDescent="0.2">
      <c r="A545">
        <v>543</v>
      </c>
      <c r="B545">
        <v>101</v>
      </c>
      <c r="C545">
        <v>111</v>
      </c>
      <c r="D545" t="str" cm="1">
        <f t="array" ref="D545">_xlfn.IFS(B545&gt;C545,"Win",B545&lt;C545,"Loss",B545=C545,"Tie")</f>
        <v>Loss</v>
      </c>
    </row>
    <row r="546" spans="1:4" x14ac:dyDescent="0.2">
      <c r="A546">
        <v>544</v>
      </c>
      <c r="B546">
        <v>96</v>
      </c>
      <c r="C546">
        <v>89</v>
      </c>
      <c r="D546" t="str" cm="1">
        <f t="array" ref="D546">_xlfn.IFS(B546&gt;C546,"Win",B546&lt;C546,"Loss",B546=C546,"Tie")</f>
        <v>Win</v>
      </c>
    </row>
    <row r="547" spans="1:4" x14ac:dyDescent="0.2">
      <c r="A547">
        <v>545</v>
      </c>
      <c r="B547">
        <v>118</v>
      </c>
      <c r="C547">
        <v>98</v>
      </c>
      <c r="D547" t="str" cm="1">
        <f t="array" ref="D547">_xlfn.IFS(B547&gt;C547,"Win",B547&lt;C547,"Loss",B547=C547,"Tie")</f>
        <v>Win</v>
      </c>
    </row>
    <row r="548" spans="1:4" x14ac:dyDescent="0.2">
      <c r="A548">
        <v>546</v>
      </c>
      <c r="B548">
        <v>103</v>
      </c>
      <c r="C548">
        <v>84</v>
      </c>
      <c r="D548" t="str" cm="1">
        <f t="array" ref="D548">_xlfn.IFS(B548&gt;C548,"Win",B548&lt;C548,"Loss",B548=C548,"Tie")</f>
        <v>Win</v>
      </c>
    </row>
    <row r="549" spans="1:4" x14ac:dyDescent="0.2">
      <c r="A549">
        <v>547</v>
      </c>
      <c r="B549">
        <v>107</v>
      </c>
      <c r="C549">
        <v>123</v>
      </c>
      <c r="D549" t="str" cm="1">
        <f t="array" ref="D549">_xlfn.IFS(B549&gt;C549,"Win",B549&lt;C549,"Loss",B549=C549,"Tie")</f>
        <v>Loss</v>
      </c>
    </row>
    <row r="550" spans="1:4" x14ac:dyDescent="0.2">
      <c r="A550">
        <v>548</v>
      </c>
      <c r="B550">
        <v>86</v>
      </c>
      <c r="C550">
        <v>113</v>
      </c>
      <c r="D550" t="str" cm="1">
        <f t="array" ref="D550">_xlfn.IFS(B550&gt;C550,"Win",B550&lt;C550,"Loss",B550=C550,"Tie")</f>
        <v>Loss</v>
      </c>
    </row>
    <row r="551" spans="1:4" x14ac:dyDescent="0.2">
      <c r="A551">
        <v>549</v>
      </c>
      <c r="B551">
        <v>107</v>
      </c>
      <c r="C551">
        <v>86</v>
      </c>
      <c r="D551" t="str" cm="1">
        <f t="array" ref="D551">_xlfn.IFS(B551&gt;C551,"Win",B551&lt;C551,"Loss",B551=C551,"Tie")</f>
        <v>Win</v>
      </c>
    </row>
    <row r="552" spans="1:4" x14ac:dyDescent="0.2">
      <c r="A552">
        <v>550</v>
      </c>
      <c r="B552">
        <v>120</v>
      </c>
      <c r="C552">
        <v>85</v>
      </c>
      <c r="D552" t="str" cm="1">
        <f t="array" ref="D552">_xlfn.IFS(B552&gt;C552,"Win",B552&lt;C552,"Loss",B552=C552,"Tie")</f>
        <v>Win</v>
      </c>
    </row>
    <row r="553" spans="1:4" x14ac:dyDescent="0.2">
      <c r="A553">
        <v>551</v>
      </c>
      <c r="B553">
        <v>130</v>
      </c>
      <c r="C553">
        <v>87</v>
      </c>
      <c r="D553" t="str" cm="1">
        <f t="array" ref="D553">_xlfn.IFS(B553&gt;C553,"Win",B553&lt;C553,"Loss",B553=C553,"Tie")</f>
        <v>Win</v>
      </c>
    </row>
    <row r="554" spans="1:4" x14ac:dyDescent="0.2">
      <c r="A554">
        <v>552</v>
      </c>
      <c r="B554">
        <v>125</v>
      </c>
      <c r="C554">
        <v>99</v>
      </c>
      <c r="D554" t="str" cm="1">
        <f t="array" ref="D554">_xlfn.IFS(B554&gt;C554,"Win",B554&lt;C554,"Loss",B554=C554,"Tie")</f>
        <v>Win</v>
      </c>
    </row>
    <row r="555" spans="1:4" x14ac:dyDescent="0.2">
      <c r="A555">
        <v>553</v>
      </c>
      <c r="B555">
        <v>110</v>
      </c>
      <c r="C555">
        <v>108</v>
      </c>
      <c r="D555" t="str" cm="1">
        <f t="array" ref="D555">_xlfn.IFS(B555&gt;C555,"Win",B555&lt;C555,"Loss",B555=C555,"Tie")</f>
        <v>Win</v>
      </c>
    </row>
    <row r="556" spans="1:4" x14ac:dyDescent="0.2">
      <c r="A556">
        <v>554</v>
      </c>
      <c r="B556">
        <v>83</v>
      </c>
      <c r="C556">
        <v>120</v>
      </c>
      <c r="D556" t="str" cm="1">
        <f t="array" ref="D556">_xlfn.IFS(B556&gt;C556,"Win",B556&lt;C556,"Loss",B556=C556,"Tie")</f>
        <v>Loss</v>
      </c>
    </row>
    <row r="557" spans="1:4" x14ac:dyDescent="0.2">
      <c r="A557">
        <v>555</v>
      </c>
      <c r="B557">
        <v>136</v>
      </c>
      <c r="C557">
        <v>102</v>
      </c>
      <c r="D557" t="str" cm="1">
        <f t="array" ref="D557">_xlfn.IFS(B557&gt;C557,"Win",B557&lt;C557,"Loss",B557=C557,"Tie")</f>
        <v>Win</v>
      </c>
    </row>
    <row r="558" spans="1:4" x14ac:dyDescent="0.2">
      <c r="A558">
        <v>556</v>
      </c>
      <c r="B558">
        <v>115</v>
      </c>
      <c r="C558">
        <v>124</v>
      </c>
      <c r="D558" t="str" cm="1">
        <f t="array" ref="D558">_xlfn.IFS(B558&gt;C558,"Win",B558&lt;C558,"Loss",B558=C558,"Tie")</f>
        <v>Loss</v>
      </c>
    </row>
    <row r="559" spans="1:4" x14ac:dyDescent="0.2">
      <c r="A559">
        <v>557</v>
      </c>
      <c r="B559">
        <v>97</v>
      </c>
      <c r="C559">
        <v>91</v>
      </c>
      <c r="D559" t="str" cm="1">
        <f t="array" ref="D559">_xlfn.IFS(B559&gt;C559,"Win",B559&lt;C559,"Loss",B559=C559,"Tie")</f>
        <v>Win</v>
      </c>
    </row>
    <row r="560" spans="1:4" x14ac:dyDescent="0.2">
      <c r="A560">
        <v>558</v>
      </c>
      <c r="B560">
        <v>99</v>
      </c>
      <c r="C560">
        <v>124</v>
      </c>
      <c r="D560" t="str" cm="1">
        <f t="array" ref="D560">_xlfn.IFS(B560&gt;C560,"Win",B560&lt;C560,"Loss",B560=C560,"Tie")</f>
        <v>Loss</v>
      </c>
    </row>
    <row r="561" spans="1:4" x14ac:dyDescent="0.2">
      <c r="A561">
        <v>559</v>
      </c>
      <c r="B561">
        <v>127</v>
      </c>
      <c r="C561">
        <v>121</v>
      </c>
      <c r="D561" t="str" cm="1">
        <f t="array" ref="D561">_xlfn.IFS(B561&gt;C561,"Win",B561&lt;C561,"Loss",B561=C561,"Tie")</f>
        <v>Win</v>
      </c>
    </row>
    <row r="562" spans="1:4" x14ac:dyDescent="0.2">
      <c r="A562">
        <v>560</v>
      </c>
      <c r="B562">
        <v>105</v>
      </c>
      <c r="C562">
        <v>92</v>
      </c>
      <c r="D562" t="str" cm="1">
        <f t="array" ref="D562">_xlfn.IFS(B562&gt;C562,"Win",B562&lt;C562,"Loss",B562=C562,"Tie")</f>
        <v>Win</v>
      </c>
    </row>
    <row r="563" spans="1:4" x14ac:dyDescent="0.2">
      <c r="A563">
        <v>561</v>
      </c>
      <c r="B563">
        <v>124</v>
      </c>
      <c r="C563">
        <v>121</v>
      </c>
      <c r="D563" t="str" cm="1">
        <f t="array" ref="D563">_xlfn.IFS(B563&gt;C563,"Win",B563&lt;C563,"Loss",B563=C563,"Tie")</f>
        <v>Win</v>
      </c>
    </row>
    <row r="564" spans="1:4" x14ac:dyDescent="0.2">
      <c r="A564">
        <v>562</v>
      </c>
      <c r="B564">
        <v>83</v>
      </c>
      <c r="C564">
        <v>110</v>
      </c>
      <c r="D564" t="str" cm="1">
        <f t="array" ref="D564">_xlfn.IFS(B564&gt;C564,"Win",B564&lt;C564,"Loss",B564=C564,"Tie")</f>
        <v>Loss</v>
      </c>
    </row>
    <row r="565" spans="1:4" x14ac:dyDescent="0.2">
      <c r="A565">
        <v>563</v>
      </c>
      <c r="B565">
        <v>117</v>
      </c>
      <c r="C565">
        <v>87</v>
      </c>
      <c r="D565" t="str" cm="1">
        <f t="array" ref="D565">_xlfn.IFS(B565&gt;C565,"Win",B565&lt;C565,"Loss",B565=C565,"Tie")</f>
        <v>Win</v>
      </c>
    </row>
    <row r="566" spans="1:4" x14ac:dyDescent="0.2">
      <c r="A566">
        <v>564</v>
      </c>
      <c r="B566">
        <v>97</v>
      </c>
      <c r="C566">
        <v>92</v>
      </c>
      <c r="D566" t="str" cm="1">
        <f t="array" ref="D566">_xlfn.IFS(B566&gt;C566,"Win",B566&lt;C566,"Loss",B566=C566,"Tie")</f>
        <v>Win</v>
      </c>
    </row>
    <row r="567" spans="1:4" x14ac:dyDescent="0.2">
      <c r="A567">
        <v>565</v>
      </c>
      <c r="B567">
        <v>101</v>
      </c>
      <c r="C567">
        <v>101</v>
      </c>
      <c r="D567" t="str" cm="1">
        <f t="array" ref="D567">_xlfn.IFS(B567&gt;C567,"Win",B567&lt;C567,"Loss",B567=C567,"Tie")</f>
        <v>Tie</v>
      </c>
    </row>
    <row r="568" spans="1:4" x14ac:dyDescent="0.2">
      <c r="A568">
        <v>566</v>
      </c>
      <c r="B568">
        <v>112</v>
      </c>
      <c r="C568">
        <v>118</v>
      </c>
      <c r="D568" t="str" cm="1">
        <f t="array" ref="D568">_xlfn.IFS(B568&gt;C568,"Win",B568&lt;C568,"Loss",B568=C568,"Tie")</f>
        <v>Loss</v>
      </c>
    </row>
    <row r="569" spans="1:4" x14ac:dyDescent="0.2">
      <c r="A569">
        <v>567</v>
      </c>
      <c r="B569">
        <v>130</v>
      </c>
      <c r="C569">
        <v>108</v>
      </c>
      <c r="D569" t="str" cm="1">
        <f t="array" ref="D569">_xlfn.IFS(B569&gt;C569,"Win",B569&lt;C569,"Loss",B569=C569,"Tie")</f>
        <v>Win</v>
      </c>
    </row>
    <row r="570" spans="1:4" x14ac:dyDescent="0.2">
      <c r="A570">
        <v>568</v>
      </c>
      <c r="B570">
        <v>115</v>
      </c>
      <c r="C570">
        <v>88</v>
      </c>
      <c r="D570" t="str" cm="1">
        <f t="array" ref="D570">_xlfn.IFS(B570&gt;C570,"Win",B570&lt;C570,"Loss",B570=C570,"Tie")</f>
        <v>Win</v>
      </c>
    </row>
    <row r="571" spans="1:4" x14ac:dyDescent="0.2">
      <c r="A571">
        <v>569</v>
      </c>
      <c r="B571">
        <v>108</v>
      </c>
      <c r="C571">
        <v>93</v>
      </c>
      <c r="D571" t="str" cm="1">
        <f t="array" ref="D571">_xlfn.IFS(B571&gt;C571,"Win",B571&lt;C571,"Loss",B571=C571,"Tie")</f>
        <v>Win</v>
      </c>
    </row>
    <row r="572" spans="1:4" x14ac:dyDescent="0.2">
      <c r="A572">
        <v>570</v>
      </c>
      <c r="B572">
        <v>103</v>
      </c>
      <c r="C572">
        <v>85</v>
      </c>
      <c r="D572" t="str" cm="1">
        <f t="array" ref="D572">_xlfn.IFS(B572&gt;C572,"Win",B572&lt;C572,"Loss",B572=C572,"Tie")</f>
        <v>Win</v>
      </c>
    </row>
    <row r="573" spans="1:4" x14ac:dyDescent="0.2">
      <c r="A573">
        <v>571</v>
      </c>
      <c r="B573">
        <v>119</v>
      </c>
      <c r="C573">
        <v>100</v>
      </c>
      <c r="D573" t="str" cm="1">
        <f t="array" ref="D573">_xlfn.IFS(B573&gt;C573,"Win",B573&lt;C573,"Loss",B573=C573,"Tie")</f>
        <v>Win</v>
      </c>
    </row>
    <row r="574" spans="1:4" x14ac:dyDescent="0.2">
      <c r="A574">
        <v>572</v>
      </c>
      <c r="B574">
        <v>126</v>
      </c>
      <c r="C574">
        <v>134</v>
      </c>
      <c r="D574" t="str" cm="1">
        <f t="array" ref="D574">_xlfn.IFS(B574&gt;C574,"Win",B574&lt;C574,"Loss",B574=C574,"Tie")</f>
        <v>Loss</v>
      </c>
    </row>
    <row r="575" spans="1:4" x14ac:dyDescent="0.2">
      <c r="A575">
        <v>573</v>
      </c>
      <c r="B575">
        <v>110</v>
      </c>
      <c r="C575">
        <v>87</v>
      </c>
      <c r="D575" t="str" cm="1">
        <f t="array" ref="D575">_xlfn.IFS(B575&gt;C575,"Win",B575&lt;C575,"Loss",B575=C575,"Tie")</f>
        <v>Win</v>
      </c>
    </row>
    <row r="576" spans="1:4" x14ac:dyDescent="0.2">
      <c r="A576">
        <v>574</v>
      </c>
      <c r="B576">
        <v>110</v>
      </c>
      <c r="C576">
        <v>94</v>
      </c>
      <c r="D576" t="str" cm="1">
        <f t="array" ref="D576">_xlfn.IFS(B576&gt;C576,"Win",B576&lt;C576,"Loss",B576=C576,"Tie")</f>
        <v>Win</v>
      </c>
    </row>
    <row r="577" spans="1:4" x14ac:dyDescent="0.2">
      <c r="A577">
        <v>575</v>
      </c>
      <c r="B577">
        <v>128</v>
      </c>
      <c r="C577">
        <v>93</v>
      </c>
      <c r="D577" t="str" cm="1">
        <f t="array" ref="D577">_xlfn.IFS(B577&gt;C577,"Win",B577&lt;C577,"Loss",B577=C577,"Tie")</f>
        <v>Win</v>
      </c>
    </row>
    <row r="578" spans="1:4" x14ac:dyDescent="0.2">
      <c r="A578">
        <v>576</v>
      </c>
      <c r="B578">
        <v>126</v>
      </c>
      <c r="C578">
        <v>99</v>
      </c>
      <c r="D578" t="str" cm="1">
        <f t="array" ref="D578">_xlfn.IFS(B578&gt;C578,"Win",B578&lt;C578,"Loss",B578=C578,"Tie")</f>
        <v>Win</v>
      </c>
    </row>
    <row r="579" spans="1:4" x14ac:dyDescent="0.2">
      <c r="A579">
        <v>577</v>
      </c>
      <c r="B579">
        <v>108</v>
      </c>
      <c r="C579">
        <v>102</v>
      </c>
      <c r="D579" t="str" cm="1">
        <f t="array" ref="D579">_xlfn.IFS(B579&gt;C579,"Win",B579&lt;C579,"Loss",B579=C579,"Tie")</f>
        <v>Win</v>
      </c>
    </row>
    <row r="580" spans="1:4" x14ac:dyDescent="0.2">
      <c r="A580">
        <v>578</v>
      </c>
      <c r="B580">
        <v>130</v>
      </c>
      <c r="C580">
        <v>106</v>
      </c>
      <c r="D580" t="str" cm="1">
        <f t="array" ref="D580">_xlfn.IFS(B580&gt;C580,"Win",B580&lt;C580,"Loss",B580=C580,"Tie")</f>
        <v>Win</v>
      </c>
    </row>
    <row r="581" spans="1:4" x14ac:dyDescent="0.2">
      <c r="A581">
        <v>579</v>
      </c>
      <c r="B581">
        <v>103</v>
      </c>
      <c r="C581">
        <v>93</v>
      </c>
      <c r="D581" t="str" cm="1">
        <f t="array" ref="D581">_xlfn.IFS(B581&gt;C581,"Win",B581&lt;C581,"Loss",B581=C581,"Tie")</f>
        <v>Win</v>
      </c>
    </row>
    <row r="582" spans="1:4" x14ac:dyDescent="0.2">
      <c r="A582">
        <v>580</v>
      </c>
      <c r="B582">
        <v>115</v>
      </c>
      <c r="C582">
        <v>102</v>
      </c>
      <c r="D582" t="str" cm="1">
        <f t="array" ref="D582">_xlfn.IFS(B582&gt;C582,"Win",B582&lt;C582,"Loss",B582=C582,"Tie")</f>
        <v>Win</v>
      </c>
    </row>
    <row r="583" spans="1:4" x14ac:dyDescent="0.2">
      <c r="A583">
        <v>581</v>
      </c>
      <c r="B583">
        <v>122</v>
      </c>
      <c r="C583">
        <v>103</v>
      </c>
      <c r="D583" t="str" cm="1">
        <f t="array" ref="D583">_xlfn.IFS(B583&gt;C583,"Win",B583&lt;C583,"Loss",B583=C583,"Tie")</f>
        <v>Win</v>
      </c>
    </row>
    <row r="584" spans="1:4" x14ac:dyDescent="0.2">
      <c r="A584">
        <v>582</v>
      </c>
      <c r="B584">
        <v>103</v>
      </c>
      <c r="C584">
        <v>104</v>
      </c>
      <c r="D584" t="str" cm="1">
        <f t="array" ref="D584">_xlfn.IFS(B584&gt;C584,"Win",B584&lt;C584,"Loss",B584=C584,"Tie")</f>
        <v>Loss</v>
      </c>
    </row>
    <row r="585" spans="1:4" x14ac:dyDescent="0.2">
      <c r="A585">
        <v>583</v>
      </c>
      <c r="B585">
        <v>107</v>
      </c>
      <c r="C585">
        <v>110</v>
      </c>
      <c r="D585" t="str" cm="1">
        <f t="array" ref="D585">_xlfn.IFS(B585&gt;C585,"Win",B585&lt;C585,"Loss",B585=C585,"Tie")</f>
        <v>Loss</v>
      </c>
    </row>
    <row r="586" spans="1:4" x14ac:dyDescent="0.2">
      <c r="A586">
        <v>584</v>
      </c>
      <c r="B586">
        <v>123</v>
      </c>
      <c r="C586">
        <v>108</v>
      </c>
      <c r="D586" t="str" cm="1">
        <f t="array" ref="D586">_xlfn.IFS(B586&gt;C586,"Win",B586&lt;C586,"Loss",B586=C586,"Tie")</f>
        <v>Win</v>
      </c>
    </row>
    <row r="587" spans="1:4" x14ac:dyDescent="0.2">
      <c r="A587">
        <v>585</v>
      </c>
      <c r="B587">
        <v>93</v>
      </c>
      <c r="C587">
        <v>87</v>
      </c>
      <c r="D587" t="str" cm="1">
        <f t="array" ref="D587">_xlfn.IFS(B587&gt;C587,"Win",B587&lt;C587,"Loss",B587=C587,"Tie")</f>
        <v>Win</v>
      </c>
    </row>
    <row r="588" spans="1:4" x14ac:dyDescent="0.2">
      <c r="A588">
        <v>586</v>
      </c>
      <c r="B588">
        <v>124</v>
      </c>
      <c r="C588">
        <v>77</v>
      </c>
      <c r="D588" t="str" cm="1">
        <f t="array" ref="D588">_xlfn.IFS(B588&gt;C588,"Win",B588&lt;C588,"Loss",B588=C588,"Tie")</f>
        <v>Win</v>
      </c>
    </row>
    <row r="589" spans="1:4" x14ac:dyDescent="0.2">
      <c r="A589">
        <v>587</v>
      </c>
      <c r="B589">
        <v>106</v>
      </c>
      <c r="C589">
        <v>99</v>
      </c>
      <c r="D589" t="str" cm="1">
        <f t="array" ref="D589">_xlfn.IFS(B589&gt;C589,"Win",B589&lt;C589,"Loss",B589=C589,"Tie")</f>
        <v>Win</v>
      </c>
    </row>
    <row r="590" spans="1:4" x14ac:dyDescent="0.2">
      <c r="A590">
        <v>588</v>
      </c>
      <c r="B590">
        <v>121</v>
      </c>
      <c r="C590">
        <v>116</v>
      </c>
      <c r="D590" t="str" cm="1">
        <f t="array" ref="D590">_xlfn.IFS(B590&gt;C590,"Win",B590&lt;C590,"Loss",B590=C590,"Tie")</f>
        <v>Win</v>
      </c>
    </row>
    <row r="591" spans="1:4" x14ac:dyDescent="0.2">
      <c r="A591">
        <v>589</v>
      </c>
      <c r="B591">
        <v>122</v>
      </c>
      <c r="C591">
        <v>103</v>
      </c>
      <c r="D591" t="str" cm="1">
        <f t="array" ref="D591">_xlfn.IFS(B591&gt;C591,"Win",B591&lt;C591,"Loss",B591=C591,"Tie")</f>
        <v>Win</v>
      </c>
    </row>
    <row r="592" spans="1:4" x14ac:dyDescent="0.2">
      <c r="A592">
        <v>590</v>
      </c>
      <c r="B592">
        <v>129</v>
      </c>
      <c r="C592">
        <v>93</v>
      </c>
      <c r="D592" t="str" cm="1">
        <f t="array" ref="D592">_xlfn.IFS(B592&gt;C592,"Win",B592&lt;C592,"Loss",B592=C592,"Tie")</f>
        <v>Win</v>
      </c>
    </row>
    <row r="593" spans="1:4" x14ac:dyDescent="0.2">
      <c r="A593">
        <v>591</v>
      </c>
      <c r="B593">
        <v>119</v>
      </c>
      <c r="C593">
        <v>107</v>
      </c>
      <c r="D593" t="str" cm="1">
        <f t="array" ref="D593">_xlfn.IFS(B593&gt;C593,"Win",B593&lt;C593,"Loss",B593=C593,"Tie")</f>
        <v>Win</v>
      </c>
    </row>
    <row r="594" spans="1:4" x14ac:dyDescent="0.2">
      <c r="A594">
        <v>592</v>
      </c>
      <c r="B594">
        <v>103</v>
      </c>
      <c r="C594">
        <v>114</v>
      </c>
      <c r="D594" t="str" cm="1">
        <f t="array" ref="D594">_xlfn.IFS(B594&gt;C594,"Win",B594&lt;C594,"Loss",B594=C594,"Tie")</f>
        <v>Loss</v>
      </c>
    </row>
    <row r="595" spans="1:4" x14ac:dyDescent="0.2">
      <c r="A595">
        <v>593</v>
      </c>
      <c r="B595">
        <v>110</v>
      </c>
      <c r="C595">
        <v>112</v>
      </c>
      <c r="D595" t="str" cm="1">
        <f t="array" ref="D595">_xlfn.IFS(B595&gt;C595,"Win",B595&lt;C595,"Loss",B595=C595,"Tie")</f>
        <v>Loss</v>
      </c>
    </row>
    <row r="596" spans="1:4" x14ac:dyDescent="0.2">
      <c r="A596">
        <v>594</v>
      </c>
      <c r="B596">
        <v>94</v>
      </c>
      <c r="C596">
        <v>108</v>
      </c>
      <c r="D596" t="str" cm="1">
        <f t="array" ref="D596">_xlfn.IFS(B596&gt;C596,"Win",B596&lt;C596,"Loss",B596=C596,"Tie")</f>
        <v>Loss</v>
      </c>
    </row>
    <row r="597" spans="1:4" x14ac:dyDescent="0.2">
      <c r="A597">
        <v>595</v>
      </c>
      <c r="B597">
        <v>90</v>
      </c>
      <c r="C597">
        <v>103</v>
      </c>
      <c r="D597" t="str" cm="1">
        <f t="array" ref="D597">_xlfn.IFS(B597&gt;C597,"Win",B597&lt;C597,"Loss",B597=C597,"Tie")</f>
        <v>Loss</v>
      </c>
    </row>
    <row r="598" spans="1:4" x14ac:dyDescent="0.2">
      <c r="A598">
        <v>596</v>
      </c>
      <c r="B598">
        <v>133</v>
      </c>
      <c r="C598">
        <v>98</v>
      </c>
      <c r="D598" t="str" cm="1">
        <f t="array" ref="D598">_xlfn.IFS(B598&gt;C598,"Win",B598&lt;C598,"Loss",B598=C598,"Tie")</f>
        <v>Win</v>
      </c>
    </row>
    <row r="599" spans="1:4" x14ac:dyDescent="0.2">
      <c r="A599">
        <v>597</v>
      </c>
      <c r="B599">
        <v>109</v>
      </c>
      <c r="C599">
        <v>99</v>
      </c>
      <c r="D599" t="str" cm="1">
        <f t="array" ref="D599">_xlfn.IFS(B599&gt;C599,"Win",B599&lt;C599,"Loss",B599=C599,"Tie")</f>
        <v>Win</v>
      </c>
    </row>
    <row r="600" spans="1:4" x14ac:dyDescent="0.2">
      <c r="A600">
        <v>598</v>
      </c>
      <c r="B600">
        <v>113</v>
      </c>
      <c r="C600">
        <v>89</v>
      </c>
      <c r="D600" t="str" cm="1">
        <f t="array" ref="D600">_xlfn.IFS(B600&gt;C600,"Win",B600&lt;C600,"Loss",B600=C600,"Tie")</f>
        <v>Win</v>
      </c>
    </row>
    <row r="601" spans="1:4" x14ac:dyDescent="0.2">
      <c r="A601">
        <v>599</v>
      </c>
      <c r="B601">
        <v>99</v>
      </c>
      <c r="C601">
        <v>91</v>
      </c>
      <c r="D601" t="str" cm="1">
        <f t="array" ref="D601">_xlfn.IFS(B601&gt;C601,"Win",B601&lt;C601,"Loss",B601=C601,"Tie")</f>
        <v>Win</v>
      </c>
    </row>
    <row r="602" spans="1:4" x14ac:dyDescent="0.2">
      <c r="A602">
        <v>600</v>
      </c>
      <c r="B602">
        <v>103</v>
      </c>
      <c r="C602">
        <v>106</v>
      </c>
      <c r="D602" t="str" cm="1">
        <f t="array" ref="D602">_xlfn.IFS(B602&gt;C602,"Win",B602&lt;C602,"Loss",B602=C602,"Tie")</f>
        <v>Loss</v>
      </c>
    </row>
    <row r="603" spans="1:4" x14ac:dyDescent="0.2">
      <c r="A603">
        <v>601</v>
      </c>
      <c r="B603">
        <v>132</v>
      </c>
      <c r="C603">
        <v>123</v>
      </c>
      <c r="D603" t="str" cm="1">
        <f t="array" ref="D603">_xlfn.IFS(B603&gt;C603,"Win",B603&lt;C603,"Loss",B603=C603,"Tie")</f>
        <v>Win</v>
      </c>
    </row>
    <row r="604" spans="1:4" x14ac:dyDescent="0.2">
      <c r="A604">
        <v>602</v>
      </c>
      <c r="B604">
        <v>106</v>
      </c>
      <c r="C604">
        <v>123</v>
      </c>
      <c r="D604" t="str" cm="1">
        <f t="array" ref="D604">_xlfn.IFS(B604&gt;C604,"Win",B604&lt;C604,"Loss",B604=C604,"Tie")</f>
        <v>Loss</v>
      </c>
    </row>
    <row r="605" spans="1:4" x14ac:dyDescent="0.2">
      <c r="A605">
        <v>603</v>
      </c>
      <c r="B605">
        <v>90</v>
      </c>
      <c r="C605">
        <v>87</v>
      </c>
      <c r="D605" t="str" cm="1">
        <f t="array" ref="D605">_xlfn.IFS(B605&gt;C605,"Win",B605&lt;C605,"Loss",B605=C605,"Tie")</f>
        <v>Win</v>
      </c>
    </row>
    <row r="606" spans="1:4" x14ac:dyDescent="0.2">
      <c r="A606">
        <v>604</v>
      </c>
      <c r="B606">
        <v>127</v>
      </c>
      <c r="C606">
        <v>89</v>
      </c>
      <c r="D606" t="str" cm="1">
        <f t="array" ref="D606">_xlfn.IFS(B606&gt;C606,"Win",B606&lt;C606,"Loss",B606=C606,"Tie")</f>
        <v>Win</v>
      </c>
    </row>
    <row r="607" spans="1:4" x14ac:dyDescent="0.2">
      <c r="A607">
        <v>605</v>
      </c>
      <c r="B607">
        <v>104</v>
      </c>
      <c r="C607">
        <v>82</v>
      </c>
      <c r="D607" t="str" cm="1">
        <f t="array" ref="D607">_xlfn.IFS(B607&gt;C607,"Win",B607&lt;C607,"Loss",B607=C607,"Tie")</f>
        <v>Win</v>
      </c>
    </row>
    <row r="608" spans="1:4" x14ac:dyDescent="0.2">
      <c r="A608">
        <v>606</v>
      </c>
      <c r="B608">
        <v>94</v>
      </c>
      <c r="C608">
        <v>88</v>
      </c>
      <c r="D608" t="str" cm="1">
        <f t="array" ref="D608">_xlfn.IFS(B608&gt;C608,"Win",B608&lt;C608,"Loss",B608=C608,"Tie")</f>
        <v>Win</v>
      </c>
    </row>
    <row r="609" spans="1:4" x14ac:dyDescent="0.2">
      <c r="A609">
        <v>607</v>
      </c>
      <c r="B609">
        <v>139</v>
      </c>
      <c r="C609">
        <v>109</v>
      </c>
      <c r="D609" t="str" cm="1">
        <f t="array" ref="D609">_xlfn.IFS(B609&gt;C609,"Win",B609&lt;C609,"Loss",B609=C609,"Tie")</f>
        <v>Win</v>
      </c>
    </row>
    <row r="610" spans="1:4" x14ac:dyDescent="0.2">
      <c r="A610">
        <v>608</v>
      </c>
      <c r="B610">
        <v>113</v>
      </c>
      <c r="C610">
        <v>87</v>
      </c>
      <c r="D610" t="str" cm="1">
        <f t="array" ref="D610">_xlfn.IFS(B610&gt;C610,"Win",B610&lt;C610,"Loss",B610=C610,"Tie")</f>
        <v>Win</v>
      </c>
    </row>
    <row r="611" spans="1:4" x14ac:dyDescent="0.2">
      <c r="A611">
        <v>609</v>
      </c>
      <c r="B611">
        <v>76</v>
      </c>
      <c r="C611">
        <v>109</v>
      </c>
      <c r="D611" t="str" cm="1">
        <f t="array" ref="D611">_xlfn.IFS(B611&gt;C611,"Win",B611&lt;C611,"Loss",B611=C611,"Tie")</f>
        <v>Loss</v>
      </c>
    </row>
    <row r="612" spans="1:4" x14ac:dyDescent="0.2">
      <c r="A612">
        <v>610</v>
      </c>
      <c r="B612">
        <v>110</v>
      </c>
      <c r="C612">
        <v>108</v>
      </c>
      <c r="D612" t="str" cm="1">
        <f t="array" ref="D612">_xlfn.IFS(B612&gt;C612,"Win",B612&lt;C612,"Loss",B612=C612,"Tie")</f>
        <v>Win</v>
      </c>
    </row>
    <row r="613" spans="1:4" x14ac:dyDescent="0.2">
      <c r="A613">
        <v>611</v>
      </c>
      <c r="B613">
        <v>115</v>
      </c>
      <c r="C613">
        <v>110</v>
      </c>
      <c r="D613" t="str" cm="1">
        <f t="array" ref="D613">_xlfn.IFS(B613&gt;C613,"Win",B613&lt;C613,"Loss",B613=C613,"Tie")</f>
        <v>Win</v>
      </c>
    </row>
    <row r="614" spans="1:4" x14ac:dyDescent="0.2">
      <c r="A614">
        <v>612</v>
      </c>
      <c r="B614">
        <v>119</v>
      </c>
      <c r="C614">
        <v>124</v>
      </c>
      <c r="D614" t="str" cm="1">
        <f t="array" ref="D614">_xlfn.IFS(B614&gt;C614,"Win",B614&lt;C614,"Loss",B614=C614,"Tie")</f>
        <v>Loss</v>
      </c>
    </row>
    <row r="615" spans="1:4" x14ac:dyDescent="0.2">
      <c r="A615">
        <v>613</v>
      </c>
      <c r="B615">
        <v>122</v>
      </c>
      <c r="C615">
        <v>110</v>
      </c>
      <c r="D615" t="str" cm="1">
        <f t="array" ref="D615">_xlfn.IFS(B615&gt;C615,"Win",B615&lt;C615,"Loss",B615=C615,"Tie")</f>
        <v>Win</v>
      </c>
    </row>
    <row r="616" spans="1:4" x14ac:dyDescent="0.2">
      <c r="A616">
        <v>614</v>
      </c>
      <c r="B616">
        <v>101</v>
      </c>
      <c r="C616">
        <v>93</v>
      </c>
      <c r="D616" t="str" cm="1">
        <f t="array" ref="D616">_xlfn.IFS(B616&gt;C616,"Win",B616&lt;C616,"Loss",B616=C616,"Tie")</f>
        <v>Win</v>
      </c>
    </row>
    <row r="617" spans="1:4" x14ac:dyDescent="0.2">
      <c r="A617">
        <v>615</v>
      </c>
      <c r="B617">
        <v>92</v>
      </c>
      <c r="C617">
        <v>105</v>
      </c>
      <c r="D617" t="str" cm="1">
        <f t="array" ref="D617">_xlfn.IFS(B617&gt;C617,"Win",B617&lt;C617,"Loss",B617=C617,"Tie")</f>
        <v>Loss</v>
      </c>
    </row>
    <row r="618" spans="1:4" x14ac:dyDescent="0.2">
      <c r="A618">
        <v>616</v>
      </c>
      <c r="B618">
        <v>97</v>
      </c>
      <c r="C618">
        <v>106</v>
      </c>
      <c r="D618" t="str" cm="1">
        <f t="array" ref="D618">_xlfn.IFS(B618&gt;C618,"Win",B618&lt;C618,"Loss",B618=C618,"Tie")</f>
        <v>Loss</v>
      </c>
    </row>
    <row r="619" spans="1:4" x14ac:dyDescent="0.2">
      <c r="A619">
        <v>617</v>
      </c>
      <c r="B619">
        <v>103</v>
      </c>
      <c r="C619">
        <v>84</v>
      </c>
      <c r="D619" t="str" cm="1">
        <f t="array" ref="D619">_xlfn.IFS(B619&gt;C619,"Win",B619&lt;C619,"Loss",B619=C619,"Tie")</f>
        <v>Win</v>
      </c>
    </row>
    <row r="620" spans="1:4" x14ac:dyDescent="0.2">
      <c r="A620">
        <v>618</v>
      </c>
      <c r="B620">
        <v>117</v>
      </c>
      <c r="C620">
        <v>110</v>
      </c>
      <c r="D620" t="str" cm="1">
        <f t="array" ref="D620">_xlfn.IFS(B620&gt;C620,"Win",B620&lt;C620,"Loss",B620=C620,"Tie")</f>
        <v>Win</v>
      </c>
    </row>
    <row r="621" spans="1:4" x14ac:dyDescent="0.2">
      <c r="A621">
        <v>619</v>
      </c>
      <c r="B621">
        <v>119</v>
      </c>
      <c r="C621">
        <v>110</v>
      </c>
      <c r="D621" t="str" cm="1">
        <f t="array" ref="D621">_xlfn.IFS(B621&gt;C621,"Win",B621&lt;C621,"Loss",B621=C621,"Tie")</f>
        <v>Win</v>
      </c>
    </row>
    <row r="622" spans="1:4" x14ac:dyDescent="0.2">
      <c r="A622">
        <v>620</v>
      </c>
      <c r="B622">
        <v>122</v>
      </c>
      <c r="C622">
        <v>104</v>
      </c>
      <c r="D622" t="str" cm="1">
        <f t="array" ref="D622">_xlfn.IFS(B622&gt;C622,"Win",B622&lt;C622,"Loss",B622=C622,"Tie")</f>
        <v>Win</v>
      </c>
    </row>
    <row r="623" spans="1:4" x14ac:dyDescent="0.2">
      <c r="A623">
        <v>621</v>
      </c>
      <c r="B623">
        <v>107</v>
      </c>
      <c r="C623">
        <v>103</v>
      </c>
      <c r="D623" t="str" cm="1">
        <f t="array" ref="D623">_xlfn.IFS(B623&gt;C623,"Win",B623&lt;C623,"Loss",B623=C623,"Tie")</f>
        <v>Win</v>
      </c>
    </row>
    <row r="624" spans="1:4" x14ac:dyDescent="0.2">
      <c r="A624">
        <v>622</v>
      </c>
      <c r="B624">
        <v>122</v>
      </c>
      <c r="C624">
        <v>99</v>
      </c>
      <c r="D624" t="str" cm="1">
        <f t="array" ref="D624">_xlfn.IFS(B624&gt;C624,"Win",B624&lt;C624,"Loss",B624=C624,"Tie")</f>
        <v>Win</v>
      </c>
    </row>
    <row r="625" spans="1:4" x14ac:dyDescent="0.2">
      <c r="A625">
        <v>623</v>
      </c>
      <c r="B625">
        <v>98</v>
      </c>
      <c r="C625">
        <v>114</v>
      </c>
      <c r="D625" t="str" cm="1">
        <f t="array" ref="D625">_xlfn.IFS(B625&gt;C625,"Win",B625&lt;C625,"Loss",B625=C625,"Tie")</f>
        <v>Loss</v>
      </c>
    </row>
    <row r="626" spans="1:4" x14ac:dyDescent="0.2">
      <c r="A626">
        <v>624</v>
      </c>
      <c r="B626">
        <v>125</v>
      </c>
      <c r="C626">
        <v>94</v>
      </c>
      <c r="D626" t="str" cm="1">
        <f t="array" ref="D626">_xlfn.IFS(B626&gt;C626,"Win",B626&lt;C626,"Loss",B626=C626,"Tie")</f>
        <v>Win</v>
      </c>
    </row>
    <row r="627" spans="1:4" x14ac:dyDescent="0.2">
      <c r="A627">
        <v>625</v>
      </c>
      <c r="B627">
        <v>125</v>
      </c>
      <c r="C627">
        <v>94</v>
      </c>
      <c r="D627" t="str" cm="1">
        <f t="array" ref="D627">_xlfn.IFS(B627&gt;C627,"Win",B627&lt;C627,"Loss",B627=C627,"Tie")</f>
        <v>Win</v>
      </c>
    </row>
    <row r="628" spans="1:4" x14ac:dyDescent="0.2">
      <c r="A628">
        <v>626</v>
      </c>
      <c r="B628">
        <v>135</v>
      </c>
      <c r="C628">
        <v>117</v>
      </c>
      <c r="D628" t="str" cm="1">
        <f t="array" ref="D628">_xlfn.IFS(B628&gt;C628,"Win",B628&lt;C628,"Loss",B628=C628,"Tie")</f>
        <v>Win</v>
      </c>
    </row>
    <row r="629" spans="1:4" x14ac:dyDescent="0.2">
      <c r="A629">
        <v>627</v>
      </c>
      <c r="B629">
        <v>92</v>
      </c>
      <c r="C629">
        <v>101</v>
      </c>
      <c r="D629" t="str" cm="1">
        <f t="array" ref="D629">_xlfn.IFS(B629&gt;C629,"Win",B629&lt;C629,"Loss",B629=C629,"Tie")</f>
        <v>Loss</v>
      </c>
    </row>
    <row r="630" spans="1:4" x14ac:dyDescent="0.2">
      <c r="A630">
        <v>628</v>
      </c>
      <c r="B630">
        <v>133</v>
      </c>
      <c r="C630">
        <v>89</v>
      </c>
      <c r="D630" t="str" cm="1">
        <f t="array" ref="D630">_xlfn.IFS(B630&gt;C630,"Win",B630&lt;C630,"Loss",B630=C630,"Tie")</f>
        <v>Win</v>
      </c>
    </row>
    <row r="631" spans="1:4" x14ac:dyDescent="0.2">
      <c r="A631">
        <v>629</v>
      </c>
      <c r="B631">
        <v>97</v>
      </c>
      <c r="C631">
        <v>108</v>
      </c>
      <c r="D631" t="str" cm="1">
        <f t="array" ref="D631">_xlfn.IFS(B631&gt;C631,"Win",B631&lt;C631,"Loss",B631=C631,"Tie")</f>
        <v>Loss</v>
      </c>
    </row>
    <row r="632" spans="1:4" x14ac:dyDescent="0.2">
      <c r="A632">
        <v>630</v>
      </c>
      <c r="B632">
        <v>107</v>
      </c>
      <c r="C632">
        <v>126</v>
      </c>
      <c r="D632" t="str" cm="1">
        <f t="array" ref="D632">_xlfn.IFS(B632&gt;C632,"Win",B632&lt;C632,"Loss",B632=C632,"Tie")</f>
        <v>Loss</v>
      </c>
    </row>
    <row r="633" spans="1:4" x14ac:dyDescent="0.2">
      <c r="A633">
        <v>631</v>
      </c>
      <c r="B633">
        <v>112</v>
      </c>
      <c r="C633">
        <v>87</v>
      </c>
      <c r="D633" t="str" cm="1">
        <f t="array" ref="D633">_xlfn.IFS(B633&gt;C633,"Win",B633&lt;C633,"Loss",B633=C633,"Tie")</f>
        <v>Win</v>
      </c>
    </row>
    <row r="634" spans="1:4" x14ac:dyDescent="0.2">
      <c r="A634">
        <v>632</v>
      </c>
      <c r="B634">
        <v>107</v>
      </c>
      <c r="C634">
        <v>110</v>
      </c>
      <c r="D634" t="str" cm="1">
        <f t="array" ref="D634">_xlfn.IFS(B634&gt;C634,"Win",B634&lt;C634,"Loss",B634=C634,"Tie")</f>
        <v>Loss</v>
      </c>
    </row>
    <row r="635" spans="1:4" x14ac:dyDescent="0.2">
      <c r="A635">
        <v>633</v>
      </c>
      <c r="B635">
        <v>130</v>
      </c>
      <c r="C635">
        <v>109</v>
      </c>
      <c r="D635" t="str" cm="1">
        <f t="array" ref="D635">_xlfn.IFS(B635&gt;C635,"Win",B635&lt;C635,"Loss",B635=C635,"Tie")</f>
        <v>Win</v>
      </c>
    </row>
    <row r="636" spans="1:4" x14ac:dyDescent="0.2">
      <c r="A636">
        <v>634</v>
      </c>
      <c r="B636">
        <v>128</v>
      </c>
      <c r="C636">
        <v>95</v>
      </c>
      <c r="D636" t="str" cm="1">
        <f t="array" ref="D636">_xlfn.IFS(B636&gt;C636,"Win",B636&lt;C636,"Loss",B636=C636,"Tie")</f>
        <v>Win</v>
      </c>
    </row>
    <row r="637" spans="1:4" x14ac:dyDescent="0.2">
      <c r="A637">
        <v>635</v>
      </c>
      <c r="B637">
        <v>107</v>
      </c>
      <c r="C637">
        <v>82</v>
      </c>
      <c r="D637" t="str" cm="1">
        <f t="array" ref="D637">_xlfn.IFS(B637&gt;C637,"Win",B637&lt;C637,"Loss",B637=C637,"Tie")</f>
        <v>Win</v>
      </c>
    </row>
    <row r="638" spans="1:4" x14ac:dyDescent="0.2">
      <c r="A638">
        <v>636</v>
      </c>
      <c r="B638">
        <v>112</v>
      </c>
      <c r="C638">
        <v>84</v>
      </c>
      <c r="D638" t="str" cm="1">
        <f t="array" ref="D638">_xlfn.IFS(B638&gt;C638,"Win",B638&lt;C638,"Loss",B638=C638,"Tie")</f>
        <v>Win</v>
      </c>
    </row>
    <row r="639" spans="1:4" x14ac:dyDescent="0.2">
      <c r="A639">
        <v>637</v>
      </c>
      <c r="B639">
        <v>107</v>
      </c>
      <c r="C639">
        <v>102</v>
      </c>
      <c r="D639" t="str" cm="1">
        <f t="array" ref="D639">_xlfn.IFS(B639&gt;C639,"Win",B639&lt;C639,"Loss",B639=C639,"Tie")</f>
        <v>Win</v>
      </c>
    </row>
    <row r="640" spans="1:4" x14ac:dyDescent="0.2">
      <c r="A640">
        <v>638</v>
      </c>
      <c r="B640">
        <v>113</v>
      </c>
      <c r="C640">
        <v>105</v>
      </c>
      <c r="D640" t="str" cm="1">
        <f t="array" ref="D640">_xlfn.IFS(B640&gt;C640,"Win",B640&lt;C640,"Loss",B640=C640,"Tie")</f>
        <v>Win</v>
      </c>
    </row>
    <row r="641" spans="1:4" x14ac:dyDescent="0.2">
      <c r="A641">
        <v>639</v>
      </c>
      <c r="B641">
        <v>89</v>
      </c>
      <c r="C641">
        <v>93</v>
      </c>
      <c r="D641" t="str" cm="1">
        <f t="array" ref="D641">_xlfn.IFS(B641&gt;C641,"Win",B641&lt;C641,"Loss",B641=C641,"Tie")</f>
        <v>Loss</v>
      </c>
    </row>
    <row r="642" spans="1:4" x14ac:dyDescent="0.2">
      <c r="A642">
        <v>640</v>
      </c>
      <c r="B642">
        <v>109</v>
      </c>
      <c r="C642">
        <v>83</v>
      </c>
      <c r="D642" t="str" cm="1">
        <f t="array" ref="D642">_xlfn.IFS(B642&gt;C642,"Win",B642&lt;C642,"Loss",B642=C642,"Tie")</f>
        <v>Win</v>
      </c>
    </row>
    <row r="643" spans="1:4" x14ac:dyDescent="0.2">
      <c r="A643">
        <v>641</v>
      </c>
      <c r="B643">
        <v>96</v>
      </c>
      <c r="C643">
        <v>101</v>
      </c>
      <c r="D643" t="str" cm="1">
        <f t="array" ref="D643">_xlfn.IFS(B643&gt;C643,"Win",B643&lt;C643,"Loss",B643=C643,"Tie")</f>
        <v>Loss</v>
      </c>
    </row>
    <row r="644" spans="1:4" x14ac:dyDescent="0.2">
      <c r="A644">
        <v>642</v>
      </c>
      <c r="B644">
        <v>108</v>
      </c>
      <c r="C644">
        <v>99</v>
      </c>
      <c r="D644" t="str" cm="1">
        <f t="array" ref="D644">_xlfn.IFS(B644&gt;C644,"Win",B644&lt;C644,"Loss",B644=C644,"Tie")</f>
        <v>Win</v>
      </c>
    </row>
    <row r="645" spans="1:4" x14ac:dyDescent="0.2">
      <c r="A645">
        <v>643</v>
      </c>
      <c r="B645">
        <v>124</v>
      </c>
      <c r="C645">
        <v>88</v>
      </c>
      <c r="D645" t="str" cm="1">
        <f t="array" ref="D645">_xlfn.IFS(B645&gt;C645,"Win",B645&lt;C645,"Loss",B645=C645,"Tie")</f>
        <v>Win</v>
      </c>
    </row>
    <row r="646" spans="1:4" x14ac:dyDescent="0.2">
      <c r="A646">
        <v>644</v>
      </c>
      <c r="B646">
        <v>121</v>
      </c>
      <c r="C646">
        <v>86</v>
      </c>
      <c r="D646" t="str" cm="1">
        <f t="array" ref="D646">_xlfn.IFS(B646&gt;C646,"Win",B646&lt;C646,"Loss",B646=C646,"Tie")</f>
        <v>Win</v>
      </c>
    </row>
    <row r="647" spans="1:4" x14ac:dyDescent="0.2">
      <c r="A647">
        <v>645</v>
      </c>
      <c r="B647">
        <v>122</v>
      </c>
      <c r="C647">
        <v>98</v>
      </c>
      <c r="D647" t="str" cm="1">
        <f t="array" ref="D647">_xlfn.IFS(B647&gt;C647,"Win",B647&lt;C647,"Loss",B647=C647,"Tie")</f>
        <v>Win</v>
      </c>
    </row>
    <row r="648" spans="1:4" x14ac:dyDescent="0.2">
      <c r="A648">
        <v>646</v>
      </c>
      <c r="B648">
        <v>105</v>
      </c>
      <c r="C648">
        <v>121</v>
      </c>
      <c r="D648" t="str" cm="1">
        <f t="array" ref="D648">_xlfn.IFS(B648&gt;C648,"Win",B648&lt;C648,"Loss",B648=C648,"Tie")</f>
        <v>Loss</v>
      </c>
    </row>
    <row r="649" spans="1:4" x14ac:dyDescent="0.2">
      <c r="A649">
        <v>647</v>
      </c>
      <c r="B649">
        <v>108</v>
      </c>
      <c r="C649">
        <v>109</v>
      </c>
      <c r="D649" t="str" cm="1">
        <f t="array" ref="D649">_xlfn.IFS(B649&gt;C649,"Win",B649&lt;C649,"Loss",B649=C649,"Tie")</f>
        <v>Loss</v>
      </c>
    </row>
    <row r="650" spans="1:4" x14ac:dyDescent="0.2">
      <c r="A650">
        <v>648</v>
      </c>
      <c r="B650">
        <v>125</v>
      </c>
      <c r="C650">
        <v>98</v>
      </c>
      <c r="D650" t="str" cm="1">
        <f t="array" ref="D650">_xlfn.IFS(B650&gt;C650,"Win",B650&lt;C650,"Loss",B650=C650,"Tie")</f>
        <v>Win</v>
      </c>
    </row>
    <row r="651" spans="1:4" x14ac:dyDescent="0.2">
      <c r="A651">
        <v>649</v>
      </c>
      <c r="B651">
        <v>105</v>
      </c>
      <c r="C651">
        <v>99</v>
      </c>
      <c r="D651" t="str" cm="1">
        <f t="array" ref="D651">_xlfn.IFS(B651&gt;C651,"Win",B651&lt;C651,"Loss",B651=C651,"Tie")</f>
        <v>Win</v>
      </c>
    </row>
    <row r="652" spans="1:4" x14ac:dyDescent="0.2">
      <c r="A652">
        <v>650</v>
      </c>
      <c r="B652">
        <v>117</v>
      </c>
      <c r="C652">
        <v>115</v>
      </c>
      <c r="D652" t="str" cm="1">
        <f t="array" ref="D652">_xlfn.IFS(B652&gt;C652,"Win",B652&lt;C652,"Loss",B652=C652,"Tie")</f>
        <v>Win</v>
      </c>
    </row>
    <row r="653" spans="1:4" x14ac:dyDescent="0.2">
      <c r="A653">
        <v>651</v>
      </c>
      <c r="B653">
        <v>140</v>
      </c>
      <c r="C653">
        <v>103</v>
      </c>
      <c r="D653" t="str" cm="1">
        <f t="array" ref="D653">_xlfn.IFS(B653&gt;C653,"Win",B653&lt;C653,"Loss",B653=C653,"Tie")</f>
        <v>Win</v>
      </c>
    </row>
    <row r="654" spans="1:4" x14ac:dyDescent="0.2">
      <c r="A654">
        <v>652</v>
      </c>
      <c r="B654">
        <v>114</v>
      </c>
      <c r="C654">
        <v>82</v>
      </c>
      <c r="D654" t="str" cm="1">
        <f t="array" ref="D654">_xlfn.IFS(B654&gt;C654,"Win",B654&lt;C654,"Loss",B654=C654,"Tie")</f>
        <v>Win</v>
      </c>
    </row>
    <row r="655" spans="1:4" x14ac:dyDescent="0.2">
      <c r="A655">
        <v>653</v>
      </c>
      <c r="B655">
        <v>114</v>
      </c>
      <c r="C655">
        <v>89</v>
      </c>
      <c r="D655" t="str" cm="1">
        <f t="array" ref="D655">_xlfn.IFS(B655&gt;C655,"Win",B655&lt;C655,"Loss",B655=C655,"Tie")</f>
        <v>Win</v>
      </c>
    </row>
    <row r="656" spans="1:4" x14ac:dyDescent="0.2">
      <c r="A656">
        <v>654</v>
      </c>
      <c r="B656">
        <v>131</v>
      </c>
      <c r="C656">
        <v>90</v>
      </c>
      <c r="D656" t="str" cm="1">
        <f t="array" ref="D656">_xlfn.IFS(B656&gt;C656,"Win",B656&lt;C656,"Loss",B656=C656,"Tie")</f>
        <v>Win</v>
      </c>
    </row>
    <row r="657" spans="1:4" x14ac:dyDescent="0.2">
      <c r="A657">
        <v>655</v>
      </c>
      <c r="B657">
        <v>128</v>
      </c>
      <c r="C657">
        <v>109</v>
      </c>
      <c r="D657" t="str" cm="1">
        <f t="array" ref="D657">_xlfn.IFS(B657&gt;C657,"Win",B657&lt;C657,"Loss",B657=C657,"Tie")</f>
        <v>Win</v>
      </c>
    </row>
    <row r="658" spans="1:4" x14ac:dyDescent="0.2">
      <c r="A658">
        <v>656</v>
      </c>
      <c r="B658">
        <v>102</v>
      </c>
      <c r="C658">
        <v>113</v>
      </c>
      <c r="D658" t="str" cm="1">
        <f t="array" ref="D658">_xlfn.IFS(B658&gt;C658,"Win",B658&lt;C658,"Loss",B658=C658,"Tie")</f>
        <v>Loss</v>
      </c>
    </row>
    <row r="659" spans="1:4" x14ac:dyDescent="0.2">
      <c r="A659">
        <v>657</v>
      </c>
      <c r="B659">
        <v>90</v>
      </c>
      <c r="C659">
        <v>128</v>
      </c>
      <c r="D659" t="str" cm="1">
        <f t="array" ref="D659">_xlfn.IFS(B659&gt;C659,"Win",B659&lt;C659,"Loss",B659=C659,"Tie")</f>
        <v>Loss</v>
      </c>
    </row>
    <row r="660" spans="1:4" x14ac:dyDescent="0.2">
      <c r="A660">
        <v>658</v>
      </c>
      <c r="B660">
        <v>113</v>
      </c>
      <c r="C660">
        <v>81</v>
      </c>
      <c r="D660" t="str" cm="1">
        <f t="array" ref="D660">_xlfn.IFS(B660&gt;C660,"Win",B660&lt;C660,"Loss",B660=C660,"Tie")</f>
        <v>Win</v>
      </c>
    </row>
    <row r="661" spans="1:4" x14ac:dyDescent="0.2">
      <c r="A661">
        <v>659</v>
      </c>
      <c r="B661">
        <v>130</v>
      </c>
      <c r="C661">
        <v>102</v>
      </c>
      <c r="D661" t="str" cm="1">
        <f t="array" ref="D661">_xlfn.IFS(B661&gt;C661,"Win",B661&lt;C661,"Loss",B661=C661,"Tie")</f>
        <v>Win</v>
      </c>
    </row>
    <row r="662" spans="1:4" x14ac:dyDescent="0.2">
      <c r="A662">
        <v>660</v>
      </c>
      <c r="B662">
        <v>108</v>
      </c>
      <c r="C662">
        <v>120</v>
      </c>
      <c r="D662" t="str" cm="1">
        <f t="array" ref="D662">_xlfn.IFS(B662&gt;C662,"Win",B662&lt;C662,"Loss",B662=C662,"Tie")</f>
        <v>Loss</v>
      </c>
    </row>
    <row r="663" spans="1:4" x14ac:dyDescent="0.2">
      <c r="A663">
        <v>661</v>
      </c>
      <c r="B663">
        <v>116</v>
      </c>
      <c r="C663">
        <v>113</v>
      </c>
      <c r="D663" t="str" cm="1">
        <f t="array" ref="D663">_xlfn.IFS(B663&gt;C663,"Win",B663&lt;C663,"Loss",B663=C663,"Tie")</f>
        <v>Win</v>
      </c>
    </row>
    <row r="664" spans="1:4" x14ac:dyDescent="0.2">
      <c r="A664">
        <v>662</v>
      </c>
      <c r="B664">
        <v>93</v>
      </c>
      <c r="C664">
        <v>102</v>
      </c>
      <c r="D664" t="str" cm="1">
        <f t="array" ref="D664">_xlfn.IFS(B664&gt;C664,"Win",B664&lt;C664,"Loss",B664=C664,"Tie")</f>
        <v>Loss</v>
      </c>
    </row>
    <row r="665" spans="1:4" x14ac:dyDescent="0.2">
      <c r="A665">
        <v>663</v>
      </c>
      <c r="B665">
        <v>98</v>
      </c>
      <c r="C665">
        <v>107</v>
      </c>
      <c r="D665" t="str" cm="1">
        <f t="array" ref="D665">_xlfn.IFS(B665&gt;C665,"Win",B665&lt;C665,"Loss",B665=C665,"Tie")</f>
        <v>Loss</v>
      </c>
    </row>
    <row r="666" spans="1:4" x14ac:dyDescent="0.2">
      <c r="A666">
        <v>664</v>
      </c>
      <c r="B666">
        <v>75</v>
      </c>
      <c r="C666">
        <v>103</v>
      </c>
      <c r="D666" t="str" cm="1">
        <f t="array" ref="D666">_xlfn.IFS(B666&gt;C666,"Win",B666&lt;C666,"Loss",B666=C666,"Tie")</f>
        <v>Loss</v>
      </c>
    </row>
    <row r="667" spans="1:4" x14ac:dyDescent="0.2">
      <c r="A667">
        <v>665</v>
      </c>
      <c r="B667">
        <v>133</v>
      </c>
      <c r="C667">
        <v>90</v>
      </c>
      <c r="D667" t="str" cm="1">
        <f t="array" ref="D667">_xlfn.IFS(B667&gt;C667,"Win",B667&lt;C667,"Loss",B667=C667,"Tie")</f>
        <v>Win</v>
      </c>
    </row>
    <row r="668" spans="1:4" x14ac:dyDescent="0.2">
      <c r="A668">
        <v>666</v>
      </c>
      <c r="B668">
        <v>117</v>
      </c>
      <c r="C668">
        <v>98</v>
      </c>
      <c r="D668" t="str" cm="1">
        <f t="array" ref="D668">_xlfn.IFS(B668&gt;C668,"Win",B668&lt;C668,"Loss",B668=C668,"Tie")</f>
        <v>Win</v>
      </c>
    </row>
    <row r="669" spans="1:4" x14ac:dyDescent="0.2">
      <c r="A669">
        <v>667</v>
      </c>
      <c r="B669">
        <v>105</v>
      </c>
      <c r="C669">
        <v>68</v>
      </c>
      <c r="D669" t="str" cm="1">
        <f t="array" ref="D669">_xlfn.IFS(B669&gt;C669,"Win",B669&lt;C669,"Loss",B669=C669,"Tie")</f>
        <v>Win</v>
      </c>
    </row>
    <row r="670" spans="1:4" x14ac:dyDescent="0.2">
      <c r="A670">
        <v>668</v>
      </c>
      <c r="B670">
        <v>104</v>
      </c>
      <c r="C670">
        <v>99</v>
      </c>
      <c r="D670" t="str" cm="1">
        <f t="array" ref="D670">_xlfn.IFS(B670&gt;C670,"Win",B670&lt;C670,"Loss",B670=C670,"Tie")</f>
        <v>Win</v>
      </c>
    </row>
    <row r="671" spans="1:4" x14ac:dyDescent="0.2">
      <c r="A671">
        <v>669</v>
      </c>
      <c r="B671">
        <v>112</v>
      </c>
      <c r="C671">
        <v>99</v>
      </c>
      <c r="D671" t="str" cm="1">
        <f t="array" ref="D671">_xlfn.IFS(B671&gt;C671,"Win",B671&lt;C671,"Loss",B671=C671,"Tie")</f>
        <v>Win</v>
      </c>
    </row>
    <row r="672" spans="1:4" x14ac:dyDescent="0.2">
      <c r="A672">
        <v>670</v>
      </c>
      <c r="B672">
        <v>112</v>
      </c>
      <c r="C672">
        <v>122</v>
      </c>
      <c r="D672" t="str" cm="1">
        <f t="array" ref="D672">_xlfn.IFS(B672&gt;C672,"Win",B672&lt;C672,"Loss",B672=C672,"Tie")</f>
        <v>Loss</v>
      </c>
    </row>
    <row r="673" spans="1:4" x14ac:dyDescent="0.2">
      <c r="A673">
        <v>671</v>
      </c>
      <c r="B673">
        <v>127</v>
      </c>
      <c r="C673">
        <v>100</v>
      </c>
      <c r="D673" t="str" cm="1">
        <f t="array" ref="D673">_xlfn.IFS(B673&gt;C673,"Win",B673&lt;C673,"Loss",B673=C673,"Tie")</f>
        <v>Win</v>
      </c>
    </row>
    <row r="674" spans="1:4" x14ac:dyDescent="0.2">
      <c r="A674">
        <v>672</v>
      </c>
      <c r="B674">
        <v>122</v>
      </c>
      <c r="C674">
        <v>96</v>
      </c>
      <c r="D674" t="str" cm="1">
        <f t="array" ref="D674">_xlfn.IFS(B674&gt;C674,"Win",B674&lt;C674,"Loss",B674=C674,"Tie")</f>
        <v>Win</v>
      </c>
    </row>
    <row r="675" spans="1:4" x14ac:dyDescent="0.2">
      <c r="A675">
        <v>673</v>
      </c>
      <c r="B675">
        <v>105</v>
      </c>
      <c r="C675">
        <v>101</v>
      </c>
      <c r="D675" t="str" cm="1">
        <f t="array" ref="D675">_xlfn.IFS(B675&gt;C675,"Win",B675&lt;C675,"Loss",B675=C675,"Tie")</f>
        <v>Win</v>
      </c>
    </row>
    <row r="676" spans="1:4" x14ac:dyDescent="0.2">
      <c r="A676">
        <v>674</v>
      </c>
      <c r="B676">
        <v>117</v>
      </c>
      <c r="C676">
        <v>96</v>
      </c>
      <c r="D676" t="str" cm="1">
        <f t="array" ref="D676">_xlfn.IFS(B676&gt;C676,"Win",B676&lt;C676,"Loss",B676=C676,"Tie")</f>
        <v>Win</v>
      </c>
    </row>
    <row r="677" spans="1:4" x14ac:dyDescent="0.2">
      <c r="A677">
        <v>675</v>
      </c>
      <c r="B677">
        <v>118</v>
      </c>
      <c r="C677">
        <v>100</v>
      </c>
      <c r="D677" t="str" cm="1">
        <f t="array" ref="D677">_xlfn.IFS(B677&gt;C677,"Win",B677&lt;C677,"Loss",B677=C677,"Tie")</f>
        <v>Win</v>
      </c>
    </row>
    <row r="678" spans="1:4" x14ac:dyDescent="0.2">
      <c r="A678">
        <v>676</v>
      </c>
      <c r="B678">
        <v>121</v>
      </c>
      <c r="C678">
        <v>89</v>
      </c>
      <c r="D678" t="str" cm="1">
        <f t="array" ref="D678">_xlfn.IFS(B678&gt;C678,"Win",B678&lt;C678,"Loss",B678=C678,"Tie")</f>
        <v>Win</v>
      </c>
    </row>
    <row r="679" spans="1:4" x14ac:dyDescent="0.2">
      <c r="A679">
        <v>677</v>
      </c>
      <c r="B679">
        <v>122</v>
      </c>
      <c r="C679">
        <v>89</v>
      </c>
      <c r="D679" t="str" cm="1">
        <f t="array" ref="D679">_xlfn.IFS(B679&gt;C679,"Win",B679&lt;C679,"Loss",B679=C679,"Tie")</f>
        <v>Win</v>
      </c>
    </row>
    <row r="680" spans="1:4" x14ac:dyDescent="0.2">
      <c r="A680">
        <v>678</v>
      </c>
      <c r="B680">
        <v>140</v>
      </c>
      <c r="C680">
        <v>97</v>
      </c>
      <c r="D680" t="str" cm="1">
        <f t="array" ref="D680">_xlfn.IFS(B680&gt;C680,"Win",B680&lt;C680,"Loss",B680=C680,"Tie")</f>
        <v>Win</v>
      </c>
    </row>
    <row r="681" spans="1:4" x14ac:dyDescent="0.2">
      <c r="A681">
        <v>679</v>
      </c>
      <c r="B681">
        <v>100</v>
      </c>
      <c r="C681">
        <v>89</v>
      </c>
      <c r="D681" t="str" cm="1">
        <f t="array" ref="D681">_xlfn.IFS(B681&gt;C681,"Win",B681&lt;C681,"Loss",B681=C681,"Tie")</f>
        <v>Win</v>
      </c>
    </row>
    <row r="682" spans="1:4" x14ac:dyDescent="0.2">
      <c r="A682">
        <v>680</v>
      </c>
      <c r="B682">
        <v>103</v>
      </c>
      <c r="C682">
        <v>95</v>
      </c>
      <c r="D682" t="str" cm="1">
        <f t="array" ref="D682">_xlfn.IFS(B682&gt;C682,"Win",B682&lt;C682,"Loss",B682=C682,"Tie")</f>
        <v>Win</v>
      </c>
    </row>
    <row r="683" spans="1:4" x14ac:dyDescent="0.2">
      <c r="A683">
        <v>681</v>
      </c>
      <c r="B683">
        <v>96</v>
      </c>
      <c r="C683">
        <v>97</v>
      </c>
      <c r="D683" t="str" cm="1">
        <f t="array" ref="D683">_xlfn.IFS(B683&gt;C683,"Win",B683&lt;C683,"Loss",B683=C683,"Tie")</f>
        <v>Loss</v>
      </c>
    </row>
    <row r="684" spans="1:4" x14ac:dyDescent="0.2">
      <c r="A684">
        <v>682</v>
      </c>
      <c r="B684">
        <v>120</v>
      </c>
      <c r="C684">
        <v>122</v>
      </c>
      <c r="D684" t="str" cm="1">
        <f t="array" ref="D684">_xlfn.IFS(B684&gt;C684,"Win",B684&lt;C684,"Loss",B684=C684,"Tie")</f>
        <v>Loss</v>
      </c>
    </row>
    <row r="685" spans="1:4" x14ac:dyDescent="0.2">
      <c r="A685">
        <v>683</v>
      </c>
      <c r="B685">
        <v>121</v>
      </c>
      <c r="C685">
        <v>99</v>
      </c>
      <c r="D685" t="str" cm="1">
        <f t="array" ref="D685">_xlfn.IFS(B685&gt;C685,"Win",B685&lt;C685,"Loss",B685=C685,"Tie")</f>
        <v>Win</v>
      </c>
    </row>
    <row r="686" spans="1:4" x14ac:dyDescent="0.2">
      <c r="A686">
        <v>684</v>
      </c>
      <c r="B686">
        <v>109</v>
      </c>
      <c r="C686">
        <v>84</v>
      </c>
      <c r="D686" t="str" cm="1">
        <f t="array" ref="D686">_xlfn.IFS(B686&gt;C686,"Win",B686&lt;C686,"Loss",B686=C686,"Tie")</f>
        <v>Win</v>
      </c>
    </row>
    <row r="687" spans="1:4" x14ac:dyDescent="0.2">
      <c r="A687">
        <v>685</v>
      </c>
      <c r="B687">
        <v>105</v>
      </c>
      <c r="C687">
        <v>107</v>
      </c>
      <c r="D687" t="str" cm="1">
        <f t="array" ref="D687">_xlfn.IFS(B687&gt;C687,"Win",B687&lt;C687,"Loss",B687=C687,"Tie")</f>
        <v>Loss</v>
      </c>
    </row>
    <row r="688" spans="1:4" x14ac:dyDescent="0.2">
      <c r="A688">
        <v>686</v>
      </c>
      <c r="B688">
        <v>92</v>
      </c>
      <c r="C688">
        <v>110</v>
      </c>
      <c r="D688" t="str" cm="1">
        <f t="array" ref="D688">_xlfn.IFS(B688&gt;C688,"Win",B688&lt;C688,"Loss",B688=C688,"Tie")</f>
        <v>Loss</v>
      </c>
    </row>
    <row r="689" spans="1:4" x14ac:dyDescent="0.2">
      <c r="A689">
        <v>687</v>
      </c>
      <c r="B689">
        <v>107</v>
      </c>
      <c r="C689">
        <v>121</v>
      </c>
      <c r="D689" t="str" cm="1">
        <f t="array" ref="D689">_xlfn.IFS(B689&gt;C689,"Win",B689&lt;C689,"Loss",B689=C689,"Tie")</f>
        <v>Loss</v>
      </c>
    </row>
    <row r="690" spans="1:4" x14ac:dyDescent="0.2">
      <c r="A690">
        <v>688</v>
      </c>
      <c r="B690">
        <v>118</v>
      </c>
      <c r="C690">
        <v>97</v>
      </c>
      <c r="D690" t="str" cm="1">
        <f t="array" ref="D690">_xlfn.IFS(B690&gt;C690,"Win",B690&lt;C690,"Loss",B690=C690,"Tie")</f>
        <v>Win</v>
      </c>
    </row>
    <row r="691" spans="1:4" x14ac:dyDescent="0.2">
      <c r="A691">
        <v>689</v>
      </c>
      <c r="B691">
        <v>118</v>
      </c>
      <c r="C691">
        <v>95</v>
      </c>
      <c r="D691" t="str" cm="1">
        <f t="array" ref="D691">_xlfn.IFS(B691&gt;C691,"Win",B691&lt;C691,"Loss",B691=C691,"Tie")</f>
        <v>Win</v>
      </c>
    </row>
    <row r="692" spans="1:4" x14ac:dyDescent="0.2">
      <c r="A692">
        <v>690</v>
      </c>
      <c r="B692">
        <v>98</v>
      </c>
      <c r="C692">
        <v>96</v>
      </c>
      <c r="D692" t="str" cm="1">
        <f t="array" ref="D692">_xlfn.IFS(B692&gt;C692,"Win",B692&lt;C692,"Loss",B692=C692,"Tie")</f>
        <v>Win</v>
      </c>
    </row>
    <row r="693" spans="1:4" x14ac:dyDescent="0.2">
      <c r="A693">
        <v>691</v>
      </c>
      <c r="B693">
        <v>119</v>
      </c>
      <c r="C693">
        <v>91</v>
      </c>
      <c r="D693" t="str" cm="1">
        <f t="array" ref="D693">_xlfn.IFS(B693&gt;C693,"Win",B693&lt;C693,"Loss",B693=C693,"Tie")</f>
        <v>Win</v>
      </c>
    </row>
    <row r="694" spans="1:4" x14ac:dyDescent="0.2">
      <c r="A694">
        <v>692</v>
      </c>
      <c r="B694">
        <v>122</v>
      </c>
      <c r="C694">
        <v>110</v>
      </c>
      <c r="D694" t="str" cm="1">
        <f t="array" ref="D694">_xlfn.IFS(B694&gt;C694,"Win",B694&lt;C694,"Loss",B694=C694,"Tie")</f>
        <v>Win</v>
      </c>
    </row>
    <row r="695" spans="1:4" x14ac:dyDescent="0.2">
      <c r="A695">
        <v>693</v>
      </c>
      <c r="B695">
        <v>103</v>
      </c>
      <c r="C695">
        <v>99</v>
      </c>
      <c r="D695" t="str" cm="1">
        <f t="array" ref="D695">_xlfn.IFS(B695&gt;C695,"Win",B695&lt;C695,"Loss",B695=C695,"Tie")</f>
        <v>Win</v>
      </c>
    </row>
    <row r="696" spans="1:4" x14ac:dyDescent="0.2">
      <c r="A696">
        <v>694</v>
      </c>
      <c r="B696">
        <v>97</v>
      </c>
      <c r="C696">
        <v>78</v>
      </c>
      <c r="D696" t="str" cm="1">
        <f t="array" ref="D696">_xlfn.IFS(B696&gt;C696,"Win",B696&lt;C696,"Loss",B696=C696,"Tie")</f>
        <v>Win</v>
      </c>
    </row>
    <row r="697" spans="1:4" x14ac:dyDescent="0.2">
      <c r="A697">
        <v>695</v>
      </c>
      <c r="B697">
        <v>96</v>
      </c>
      <c r="C697">
        <v>94</v>
      </c>
      <c r="D697" t="str" cm="1">
        <f t="array" ref="D697">_xlfn.IFS(B697&gt;C697,"Win",B697&lt;C697,"Loss",B697=C697,"Tie")</f>
        <v>Win</v>
      </c>
    </row>
    <row r="698" spans="1:4" x14ac:dyDescent="0.2">
      <c r="A698">
        <v>696</v>
      </c>
      <c r="B698">
        <v>99</v>
      </c>
      <c r="C698">
        <v>101</v>
      </c>
      <c r="D698" t="str" cm="1">
        <f t="array" ref="D698">_xlfn.IFS(B698&gt;C698,"Win",B698&lt;C698,"Loss",B698=C698,"Tie")</f>
        <v>Loss</v>
      </c>
    </row>
    <row r="699" spans="1:4" x14ac:dyDescent="0.2">
      <c r="A699">
        <v>697</v>
      </c>
      <c r="B699">
        <v>119</v>
      </c>
      <c r="C699">
        <v>117</v>
      </c>
      <c r="D699" t="str" cm="1">
        <f t="array" ref="D699">_xlfn.IFS(B699&gt;C699,"Win",B699&lt;C699,"Loss",B699=C699,"Tie")</f>
        <v>Win</v>
      </c>
    </row>
    <row r="700" spans="1:4" x14ac:dyDescent="0.2">
      <c r="A700">
        <v>698</v>
      </c>
      <c r="B700">
        <v>108</v>
      </c>
      <c r="C700">
        <v>85</v>
      </c>
      <c r="D700" t="str" cm="1">
        <f t="array" ref="D700">_xlfn.IFS(B700&gt;C700,"Win",B700&lt;C700,"Loss",B700=C700,"Tie")</f>
        <v>Win</v>
      </c>
    </row>
    <row r="701" spans="1:4" x14ac:dyDescent="0.2">
      <c r="A701">
        <v>699</v>
      </c>
      <c r="B701">
        <v>125</v>
      </c>
      <c r="C701">
        <v>109</v>
      </c>
      <c r="D701" t="str" cm="1">
        <f t="array" ref="D701">_xlfn.IFS(B701&gt;C701,"Win",B701&lt;C701,"Loss",B701=C701,"Tie")</f>
        <v>Win</v>
      </c>
    </row>
    <row r="702" spans="1:4" x14ac:dyDescent="0.2">
      <c r="A702">
        <v>700</v>
      </c>
      <c r="B702">
        <v>96</v>
      </c>
      <c r="C702">
        <v>113</v>
      </c>
      <c r="D702" t="str" cm="1">
        <f t="array" ref="D702">_xlfn.IFS(B702&gt;C702,"Win",B702&lt;C702,"Loss",B702=C702,"Tie")</f>
        <v>Loss</v>
      </c>
    </row>
    <row r="703" spans="1:4" x14ac:dyDescent="0.2">
      <c r="A703">
        <v>701</v>
      </c>
      <c r="B703">
        <v>138</v>
      </c>
      <c r="C703">
        <v>95</v>
      </c>
      <c r="D703" t="str" cm="1">
        <f t="array" ref="D703">_xlfn.IFS(B703&gt;C703,"Win",B703&lt;C703,"Loss",B703=C703,"Tie")</f>
        <v>Win</v>
      </c>
    </row>
    <row r="704" spans="1:4" x14ac:dyDescent="0.2">
      <c r="A704">
        <v>702</v>
      </c>
      <c r="B704">
        <v>82</v>
      </c>
      <c r="C704">
        <v>118</v>
      </c>
      <c r="D704" t="str" cm="1">
        <f t="array" ref="D704">_xlfn.IFS(B704&gt;C704,"Win",B704&lt;C704,"Loss",B704=C704,"Tie")</f>
        <v>Loss</v>
      </c>
    </row>
    <row r="705" spans="1:4" x14ac:dyDescent="0.2">
      <c r="A705">
        <v>703</v>
      </c>
      <c r="B705">
        <v>101</v>
      </c>
      <c r="C705">
        <v>104</v>
      </c>
      <c r="D705" t="str" cm="1">
        <f t="array" ref="D705">_xlfn.IFS(B705&gt;C705,"Win",B705&lt;C705,"Loss",B705=C705,"Tie")</f>
        <v>Loss</v>
      </c>
    </row>
    <row r="706" spans="1:4" x14ac:dyDescent="0.2">
      <c r="A706">
        <v>704</v>
      </c>
      <c r="B706">
        <v>132</v>
      </c>
      <c r="C706">
        <v>84</v>
      </c>
      <c r="D706" t="str" cm="1">
        <f t="array" ref="D706">_xlfn.IFS(B706&gt;C706,"Win",B706&lt;C706,"Loss",B706=C706,"Tie")</f>
        <v>Win</v>
      </c>
    </row>
    <row r="707" spans="1:4" x14ac:dyDescent="0.2">
      <c r="A707">
        <v>705</v>
      </c>
      <c r="B707">
        <v>115</v>
      </c>
      <c r="C707">
        <v>97</v>
      </c>
      <c r="D707" t="str" cm="1">
        <f t="array" ref="D707">_xlfn.IFS(B707&gt;C707,"Win",B707&lt;C707,"Loss",B707=C707,"Tie")</f>
        <v>Win</v>
      </c>
    </row>
    <row r="708" spans="1:4" x14ac:dyDescent="0.2">
      <c r="A708">
        <v>706</v>
      </c>
      <c r="B708">
        <v>117</v>
      </c>
      <c r="C708">
        <v>124</v>
      </c>
      <c r="D708" t="str" cm="1">
        <f t="array" ref="D708">_xlfn.IFS(B708&gt;C708,"Win",B708&lt;C708,"Loss",B708=C708,"Tie")</f>
        <v>Loss</v>
      </c>
    </row>
    <row r="709" spans="1:4" x14ac:dyDescent="0.2">
      <c r="A709">
        <v>707</v>
      </c>
      <c r="B709">
        <v>102</v>
      </c>
      <c r="C709">
        <v>104</v>
      </c>
      <c r="D709" t="str" cm="1">
        <f t="array" ref="D709">_xlfn.IFS(B709&gt;C709,"Win",B709&lt;C709,"Loss",B709=C709,"Tie")</f>
        <v>Loss</v>
      </c>
    </row>
    <row r="710" spans="1:4" x14ac:dyDescent="0.2">
      <c r="A710">
        <v>708</v>
      </c>
      <c r="B710">
        <v>93</v>
      </c>
      <c r="C710">
        <v>99</v>
      </c>
      <c r="D710" t="str" cm="1">
        <f t="array" ref="D710">_xlfn.IFS(B710&gt;C710,"Win",B710&lt;C710,"Loss",B710=C710,"Tie")</f>
        <v>Loss</v>
      </c>
    </row>
    <row r="711" spans="1:4" x14ac:dyDescent="0.2">
      <c r="A711">
        <v>709</v>
      </c>
      <c r="B711">
        <v>112</v>
      </c>
      <c r="C711">
        <v>77</v>
      </c>
      <c r="D711" t="str" cm="1">
        <f t="array" ref="D711">_xlfn.IFS(B711&gt;C711,"Win",B711&lt;C711,"Loss",B711=C711,"Tie")</f>
        <v>Win</v>
      </c>
    </row>
    <row r="712" spans="1:4" x14ac:dyDescent="0.2">
      <c r="A712">
        <v>710</v>
      </c>
      <c r="B712">
        <v>135</v>
      </c>
      <c r="C712">
        <v>111</v>
      </c>
      <c r="D712" t="str" cm="1">
        <f t="array" ref="D712">_xlfn.IFS(B712&gt;C712,"Win",B712&lt;C712,"Loss",B712=C712,"Tie")</f>
        <v>Win</v>
      </c>
    </row>
    <row r="713" spans="1:4" x14ac:dyDescent="0.2">
      <c r="A713">
        <v>711</v>
      </c>
      <c r="B713">
        <v>99</v>
      </c>
      <c r="C713">
        <v>115</v>
      </c>
      <c r="D713" t="str" cm="1">
        <f t="array" ref="D713">_xlfn.IFS(B713&gt;C713,"Win",B713&lt;C713,"Loss",B713=C713,"Tie")</f>
        <v>Loss</v>
      </c>
    </row>
    <row r="714" spans="1:4" x14ac:dyDescent="0.2">
      <c r="A714">
        <v>712</v>
      </c>
      <c r="B714">
        <v>104</v>
      </c>
      <c r="C714">
        <v>97</v>
      </c>
      <c r="D714" t="str" cm="1">
        <f t="array" ref="D714">_xlfn.IFS(B714&gt;C714,"Win",B714&lt;C714,"Loss",B714=C714,"Tie")</f>
        <v>Win</v>
      </c>
    </row>
    <row r="715" spans="1:4" x14ac:dyDescent="0.2">
      <c r="A715">
        <v>713</v>
      </c>
      <c r="B715">
        <v>101</v>
      </c>
      <c r="C715">
        <v>103</v>
      </c>
      <c r="D715" t="str" cm="1">
        <f t="array" ref="D715">_xlfn.IFS(B715&gt;C715,"Win",B715&lt;C715,"Loss",B715=C715,"Tie")</f>
        <v>Loss</v>
      </c>
    </row>
    <row r="716" spans="1:4" x14ac:dyDescent="0.2">
      <c r="A716">
        <v>714</v>
      </c>
      <c r="B716">
        <v>117</v>
      </c>
      <c r="C716">
        <v>109</v>
      </c>
      <c r="D716" t="str" cm="1">
        <f t="array" ref="D716">_xlfn.IFS(B716&gt;C716,"Win",B716&lt;C716,"Loss",B716=C716,"Tie")</f>
        <v>Win</v>
      </c>
    </row>
    <row r="717" spans="1:4" x14ac:dyDescent="0.2">
      <c r="A717">
        <v>715</v>
      </c>
      <c r="B717">
        <v>108</v>
      </c>
      <c r="C717">
        <v>116</v>
      </c>
      <c r="D717" t="str" cm="1">
        <f t="array" ref="D717">_xlfn.IFS(B717&gt;C717,"Win",B717&lt;C717,"Loss",B717=C717,"Tie")</f>
        <v>Loss</v>
      </c>
    </row>
    <row r="718" spans="1:4" x14ac:dyDescent="0.2">
      <c r="A718">
        <v>716</v>
      </c>
      <c r="B718">
        <v>117</v>
      </c>
      <c r="C718">
        <v>117</v>
      </c>
      <c r="D718" t="str" cm="1">
        <f t="array" ref="D718">_xlfn.IFS(B718&gt;C718,"Win",B718&lt;C718,"Loss",B718=C718,"Tie")</f>
        <v>Tie</v>
      </c>
    </row>
    <row r="719" spans="1:4" x14ac:dyDescent="0.2">
      <c r="A719">
        <v>717</v>
      </c>
      <c r="B719">
        <v>98</v>
      </c>
      <c r="C719">
        <v>130</v>
      </c>
      <c r="D719" t="str" cm="1">
        <f t="array" ref="D719">_xlfn.IFS(B719&gt;C719,"Win",B719&lt;C719,"Loss",B719=C719,"Tie")</f>
        <v>Loss</v>
      </c>
    </row>
    <row r="720" spans="1:4" x14ac:dyDescent="0.2">
      <c r="A720">
        <v>718</v>
      </c>
      <c r="B720">
        <v>113</v>
      </c>
      <c r="C720">
        <v>109</v>
      </c>
      <c r="D720" t="str" cm="1">
        <f t="array" ref="D720">_xlfn.IFS(B720&gt;C720,"Win",B720&lt;C720,"Loss",B720=C720,"Tie")</f>
        <v>Win</v>
      </c>
    </row>
    <row r="721" spans="1:4" x14ac:dyDescent="0.2">
      <c r="A721">
        <v>719</v>
      </c>
      <c r="B721">
        <v>139</v>
      </c>
      <c r="C721">
        <v>73</v>
      </c>
      <c r="D721" t="str" cm="1">
        <f t="array" ref="D721">_xlfn.IFS(B721&gt;C721,"Win",B721&lt;C721,"Loss",B721=C721,"Tie")</f>
        <v>Win</v>
      </c>
    </row>
    <row r="722" spans="1:4" x14ac:dyDescent="0.2">
      <c r="A722">
        <v>720</v>
      </c>
      <c r="B722">
        <v>119</v>
      </c>
      <c r="C722">
        <v>104</v>
      </c>
      <c r="D722" t="str" cm="1">
        <f t="array" ref="D722">_xlfn.IFS(B722&gt;C722,"Win",B722&lt;C722,"Loss",B722=C722,"Tie")</f>
        <v>Win</v>
      </c>
    </row>
    <row r="723" spans="1:4" x14ac:dyDescent="0.2">
      <c r="A723">
        <v>721</v>
      </c>
      <c r="B723">
        <v>86</v>
      </c>
      <c r="C723">
        <v>88</v>
      </c>
      <c r="D723" t="str" cm="1">
        <f t="array" ref="D723">_xlfn.IFS(B723&gt;C723,"Win",B723&lt;C723,"Loss",B723=C723,"Tie")</f>
        <v>Loss</v>
      </c>
    </row>
    <row r="724" spans="1:4" x14ac:dyDescent="0.2">
      <c r="A724">
        <v>722</v>
      </c>
      <c r="B724">
        <v>124</v>
      </c>
      <c r="C724">
        <v>86</v>
      </c>
      <c r="D724" t="str" cm="1">
        <f t="array" ref="D724">_xlfn.IFS(B724&gt;C724,"Win",B724&lt;C724,"Loss",B724=C724,"Tie")</f>
        <v>Win</v>
      </c>
    </row>
    <row r="725" spans="1:4" x14ac:dyDescent="0.2">
      <c r="A725">
        <v>723</v>
      </c>
      <c r="B725">
        <v>95</v>
      </c>
      <c r="C725">
        <v>120</v>
      </c>
      <c r="D725" t="str" cm="1">
        <f t="array" ref="D725">_xlfn.IFS(B725&gt;C725,"Win",B725&lt;C725,"Loss",B725=C725,"Tie")</f>
        <v>Loss</v>
      </c>
    </row>
    <row r="726" spans="1:4" x14ac:dyDescent="0.2">
      <c r="A726">
        <v>724</v>
      </c>
      <c r="B726">
        <v>98</v>
      </c>
      <c r="C726">
        <v>99</v>
      </c>
      <c r="D726" t="str" cm="1">
        <f t="array" ref="D726">_xlfn.IFS(B726&gt;C726,"Win",B726&lt;C726,"Loss",B726=C726,"Tie")</f>
        <v>Loss</v>
      </c>
    </row>
    <row r="727" spans="1:4" x14ac:dyDescent="0.2">
      <c r="A727">
        <v>725</v>
      </c>
      <c r="B727">
        <v>95</v>
      </c>
      <c r="C727">
        <v>105</v>
      </c>
      <c r="D727" t="str" cm="1">
        <f t="array" ref="D727">_xlfn.IFS(B727&gt;C727,"Win",B727&lt;C727,"Loss",B727=C727,"Tie")</f>
        <v>Loss</v>
      </c>
    </row>
    <row r="728" spans="1:4" x14ac:dyDescent="0.2">
      <c r="A728">
        <v>726</v>
      </c>
      <c r="B728">
        <v>108</v>
      </c>
      <c r="C728">
        <v>100</v>
      </c>
      <c r="D728" t="str" cm="1">
        <f t="array" ref="D728">_xlfn.IFS(B728&gt;C728,"Win",B728&lt;C728,"Loss",B728=C728,"Tie")</f>
        <v>Win</v>
      </c>
    </row>
    <row r="729" spans="1:4" x14ac:dyDescent="0.2">
      <c r="A729">
        <v>727</v>
      </c>
      <c r="B729">
        <v>131</v>
      </c>
      <c r="C729">
        <v>89</v>
      </c>
      <c r="D729" t="str" cm="1">
        <f t="array" ref="D729">_xlfn.IFS(B729&gt;C729,"Win",B729&lt;C729,"Loss",B729=C729,"Tie")</f>
        <v>Win</v>
      </c>
    </row>
    <row r="730" spans="1:4" x14ac:dyDescent="0.2">
      <c r="A730">
        <v>728</v>
      </c>
      <c r="B730">
        <v>106</v>
      </c>
      <c r="C730">
        <v>96</v>
      </c>
      <c r="D730" t="str" cm="1">
        <f t="array" ref="D730">_xlfn.IFS(B730&gt;C730,"Win",B730&lt;C730,"Loss",B730=C730,"Tie")</f>
        <v>Win</v>
      </c>
    </row>
    <row r="731" spans="1:4" x14ac:dyDescent="0.2">
      <c r="A731">
        <v>729</v>
      </c>
      <c r="B731">
        <v>113</v>
      </c>
      <c r="C731">
        <v>118</v>
      </c>
      <c r="D731" t="str" cm="1">
        <f t="array" ref="D731">_xlfn.IFS(B731&gt;C731,"Win",B731&lt;C731,"Loss",B731=C731,"Tie")</f>
        <v>Loss</v>
      </c>
    </row>
    <row r="732" spans="1:4" x14ac:dyDescent="0.2">
      <c r="A732">
        <v>730</v>
      </c>
      <c r="B732">
        <v>122</v>
      </c>
      <c r="C732">
        <v>104</v>
      </c>
      <c r="D732" t="str" cm="1">
        <f t="array" ref="D732">_xlfn.IFS(B732&gt;C732,"Win",B732&lt;C732,"Loss",B732=C732,"Tie")</f>
        <v>Win</v>
      </c>
    </row>
    <row r="733" spans="1:4" x14ac:dyDescent="0.2">
      <c r="A733">
        <v>731</v>
      </c>
      <c r="B733">
        <v>133</v>
      </c>
      <c r="C733">
        <v>114</v>
      </c>
      <c r="D733" t="str" cm="1">
        <f t="array" ref="D733">_xlfn.IFS(B733&gt;C733,"Win",B733&lt;C733,"Loss",B733=C733,"Tie")</f>
        <v>Win</v>
      </c>
    </row>
    <row r="734" spans="1:4" x14ac:dyDescent="0.2">
      <c r="A734">
        <v>732</v>
      </c>
      <c r="B734">
        <v>114</v>
      </c>
      <c r="C734">
        <v>93</v>
      </c>
      <c r="D734" t="str" cm="1">
        <f t="array" ref="D734">_xlfn.IFS(B734&gt;C734,"Win",B734&lt;C734,"Loss",B734=C734,"Tie")</f>
        <v>Win</v>
      </c>
    </row>
    <row r="735" spans="1:4" x14ac:dyDescent="0.2">
      <c r="A735">
        <v>733</v>
      </c>
      <c r="B735">
        <v>93</v>
      </c>
      <c r="C735">
        <v>100</v>
      </c>
      <c r="D735" t="str" cm="1">
        <f t="array" ref="D735">_xlfn.IFS(B735&gt;C735,"Win",B735&lt;C735,"Loss",B735=C735,"Tie")</f>
        <v>Loss</v>
      </c>
    </row>
    <row r="736" spans="1:4" x14ac:dyDescent="0.2">
      <c r="A736">
        <v>734</v>
      </c>
      <c r="B736">
        <v>111</v>
      </c>
      <c r="C736">
        <v>106</v>
      </c>
      <c r="D736" t="str" cm="1">
        <f t="array" ref="D736">_xlfn.IFS(B736&gt;C736,"Win",B736&lt;C736,"Loss",B736=C736,"Tie")</f>
        <v>Win</v>
      </c>
    </row>
    <row r="737" spans="1:4" x14ac:dyDescent="0.2">
      <c r="A737">
        <v>735</v>
      </c>
      <c r="B737">
        <v>99</v>
      </c>
      <c r="C737">
        <v>92</v>
      </c>
      <c r="D737" t="str" cm="1">
        <f t="array" ref="D737">_xlfn.IFS(B737&gt;C737,"Win",B737&lt;C737,"Loss",B737=C737,"Tie")</f>
        <v>Win</v>
      </c>
    </row>
    <row r="738" spans="1:4" x14ac:dyDescent="0.2">
      <c r="A738">
        <v>736</v>
      </c>
      <c r="B738">
        <v>110</v>
      </c>
      <c r="C738">
        <v>104</v>
      </c>
      <c r="D738" t="str" cm="1">
        <f t="array" ref="D738">_xlfn.IFS(B738&gt;C738,"Win",B738&lt;C738,"Loss",B738=C738,"Tie")</f>
        <v>Win</v>
      </c>
    </row>
    <row r="739" spans="1:4" x14ac:dyDescent="0.2">
      <c r="A739">
        <v>737</v>
      </c>
      <c r="B739">
        <v>133</v>
      </c>
      <c r="C739">
        <v>76</v>
      </c>
      <c r="D739" t="str" cm="1">
        <f t="array" ref="D739">_xlfn.IFS(B739&gt;C739,"Win",B739&lt;C739,"Loss",B739=C739,"Tie")</f>
        <v>Win</v>
      </c>
    </row>
    <row r="740" spans="1:4" x14ac:dyDescent="0.2">
      <c r="A740">
        <v>738</v>
      </c>
      <c r="B740">
        <v>136</v>
      </c>
      <c r="C740">
        <v>102</v>
      </c>
      <c r="D740" t="str" cm="1">
        <f t="array" ref="D740">_xlfn.IFS(B740&gt;C740,"Win",B740&lt;C740,"Loss",B740=C740,"Tie")</f>
        <v>Win</v>
      </c>
    </row>
    <row r="741" spans="1:4" x14ac:dyDescent="0.2">
      <c r="A741">
        <v>739</v>
      </c>
      <c r="B741">
        <v>115</v>
      </c>
      <c r="C741">
        <v>109</v>
      </c>
      <c r="D741" t="str" cm="1">
        <f t="array" ref="D741">_xlfn.IFS(B741&gt;C741,"Win",B741&lt;C741,"Loss",B741=C741,"Tie")</f>
        <v>Win</v>
      </c>
    </row>
    <row r="742" spans="1:4" x14ac:dyDescent="0.2">
      <c r="A742">
        <v>740</v>
      </c>
      <c r="B742">
        <v>123</v>
      </c>
      <c r="C742">
        <v>90</v>
      </c>
      <c r="D742" t="str" cm="1">
        <f t="array" ref="D742">_xlfn.IFS(B742&gt;C742,"Win",B742&lt;C742,"Loss",B742=C742,"Tie")</f>
        <v>Win</v>
      </c>
    </row>
    <row r="743" spans="1:4" x14ac:dyDescent="0.2">
      <c r="A743">
        <v>741</v>
      </c>
      <c r="B743">
        <v>106</v>
      </c>
      <c r="C743">
        <v>102</v>
      </c>
      <c r="D743" t="str" cm="1">
        <f t="array" ref="D743">_xlfn.IFS(B743&gt;C743,"Win",B743&lt;C743,"Loss",B743=C743,"Tie")</f>
        <v>Win</v>
      </c>
    </row>
    <row r="744" spans="1:4" x14ac:dyDescent="0.2">
      <c r="A744">
        <v>742</v>
      </c>
      <c r="B744">
        <v>105</v>
      </c>
      <c r="C744">
        <v>110</v>
      </c>
      <c r="D744" t="str" cm="1">
        <f t="array" ref="D744">_xlfn.IFS(B744&gt;C744,"Win",B744&lt;C744,"Loss",B744=C744,"Tie")</f>
        <v>Loss</v>
      </c>
    </row>
    <row r="745" spans="1:4" x14ac:dyDescent="0.2">
      <c r="A745">
        <v>743</v>
      </c>
      <c r="B745">
        <v>81</v>
      </c>
      <c r="C745">
        <v>110</v>
      </c>
      <c r="D745" t="str" cm="1">
        <f t="array" ref="D745">_xlfn.IFS(B745&gt;C745,"Win",B745&lt;C745,"Loss",B745=C745,"Tie")</f>
        <v>Loss</v>
      </c>
    </row>
    <row r="746" spans="1:4" x14ac:dyDescent="0.2">
      <c r="A746">
        <v>744</v>
      </c>
      <c r="B746">
        <v>128</v>
      </c>
      <c r="C746">
        <v>107</v>
      </c>
      <c r="D746" t="str" cm="1">
        <f t="array" ref="D746">_xlfn.IFS(B746&gt;C746,"Win",B746&lt;C746,"Loss",B746=C746,"Tie")</f>
        <v>Win</v>
      </c>
    </row>
    <row r="747" spans="1:4" x14ac:dyDescent="0.2">
      <c r="A747">
        <v>745</v>
      </c>
      <c r="B747">
        <v>105</v>
      </c>
      <c r="C747">
        <v>81</v>
      </c>
      <c r="D747" t="str" cm="1">
        <f t="array" ref="D747">_xlfn.IFS(B747&gt;C747,"Win",B747&lt;C747,"Loss",B747=C747,"Tie")</f>
        <v>Win</v>
      </c>
    </row>
    <row r="748" spans="1:4" x14ac:dyDescent="0.2">
      <c r="A748">
        <v>746</v>
      </c>
      <c r="B748">
        <v>119</v>
      </c>
      <c r="C748">
        <v>110</v>
      </c>
      <c r="D748" t="str" cm="1">
        <f t="array" ref="D748">_xlfn.IFS(B748&gt;C748,"Win",B748&lt;C748,"Loss",B748=C748,"Tie")</f>
        <v>Win</v>
      </c>
    </row>
    <row r="749" spans="1:4" x14ac:dyDescent="0.2">
      <c r="A749">
        <v>747</v>
      </c>
      <c r="B749">
        <v>119</v>
      </c>
      <c r="C749">
        <v>85</v>
      </c>
      <c r="D749" t="str" cm="1">
        <f t="array" ref="D749">_xlfn.IFS(B749&gt;C749,"Win",B749&lt;C749,"Loss",B749=C749,"Tie")</f>
        <v>Win</v>
      </c>
    </row>
    <row r="750" spans="1:4" x14ac:dyDescent="0.2">
      <c r="A750">
        <v>748</v>
      </c>
      <c r="B750">
        <v>108</v>
      </c>
      <c r="C750">
        <v>94</v>
      </c>
      <c r="D750" t="str" cm="1">
        <f t="array" ref="D750">_xlfn.IFS(B750&gt;C750,"Win",B750&lt;C750,"Loss",B750=C750,"Tie")</f>
        <v>Win</v>
      </c>
    </row>
    <row r="751" spans="1:4" x14ac:dyDescent="0.2">
      <c r="A751">
        <v>749</v>
      </c>
      <c r="B751">
        <v>106</v>
      </c>
      <c r="C751">
        <v>121</v>
      </c>
      <c r="D751" t="str" cm="1">
        <f t="array" ref="D751">_xlfn.IFS(B751&gt;C751,"Win",B751&lt;C751,"Loss",B751=C751,"Tie")</f>
        <v>Loss</v>
      </c>
    </row>
    <row r="752" spans="1:4" x14ac:dyDescent="0.2">
      <c r="A752">
        <v>750</v>
      </c>
      <c r="B752">
        <v>121</v>
      </c>
      <c r="C752">
        <v>97</v>
      </c>
      <c r="D752" t="str" cm="1">
        <f t="array" ref="D752">_xlfn.IFS(B752&gt;C752,"Win",B752&lt;C752,"Loss",B752=C752,"Tie")</f>
        <v>Win</v>
      </c>
    </row>
    <row r="753" spans="1:4" x14ac:dyDescent="0.2">
      <c r="A753">
        <v>751</v>
      </c>
      <c r="B753">
        <v>121</v>
      </c>
      <c r="C753">
        <v>103</v>
      </c>
      <c r="D753" t="str" cm="1">
        <f t="array" ref="D753">_xlfn.IFS(B753&gt;C753,"Win",B753&lt;C753,"Loss",B753=C753,"Tie")</f>
        <v>Win</v>
      </c>
    </row>
    <row r="754" spans="1:4" x14ac:dyDescent="0.2">
      <c r="A754">
        <v>752</v>
      </c>
      <c r="B754">
        <v>116</v>
      </c>
      <c r="C754">
        <v>88</v>
      </c>
      <c r="D754" t="str" cm="1">
        <f t="array" ref="D754">_xlfn.IFS(B754&gt;C754,"Win",B754&lt;C754,"Loss",B754=C754,"Tie")</f>
        <v>Win</v>
      </c>
    </row>
    <row r="755" spans="1:4" x14ac:dyDescent="0.2">
      <c r="A755">
        <v>753</v>
      </c>
      <c r="B755">
        <v>120</v>
      </c>
      <c r="C755">
        <v>98</v>
      </c>
      <c r="D755" t="str" cm="1">
        <f t="array" ref="D755">_xlfn.IFS(B755&gt;C755,"Win",B755&lt;C755,"Loss",B755=C755,"Tie")</f>
        <v>Win</v>
      </c>
    </row>
    <row r="756" spans="1:4" x14ac:dyDescent="0.2">
      <c r="A756">
        <v>754</v>
      </c>
      <c r="B756">
        <v>141</v>
      </c>
      <c r="C756">
        <v>120</v>
      </c>
      <c r="D756" t="str" cm="1">
        <f t="array" ref="D756">_xlfn.IFS(B756&gt;C756,"Win",B756&lt;C756,"Loss",B756=C756,"Tie")</f>
        <v>Win</v>
      </c>
    </row>
    <row r="757" spans="1:4" x14ac:dyDescent="0.2">
      <c r="A757">
        <v>755</v>
      </c>
      <c r="B757">
        <v>90</v>
      </c>
      <c r="C757">
        <v>85</v>
      </c>
      <c r="D757" t="str" cm="1">
        <f t="array" ref="D757">_xlfn.IFS(B757&gt;C757,"Win",B757&lt;C757,"Loss",B757=C757,"Tie")</f>
        <v>Win</v>
      </c>
    </row>
    <row r="758" spans="1:4" x14ac:dyDescent="0.2">
      <c r="A758">
        <v>756</v>
      </c>
      <c r="B758">
        <v>104</v>
      </c>
      <c r="C758">
        <v>86</v>
      </c>
      <c r="D758" t="str" cm="1">
        <f t="array" ref="D758">_xlfn.IFS(B758&gt;C758,"Win",B758&lt;C758,"Loss",B758=C758,"Tie")</f>
        <v>Win</v>
      </c>
    </row>
    <row r="759" spans="1:4" x14ac:dyDescent="0.2">
      <c r="A759">
        <v>757</v>
      </c>
      <c r="B759">
        <v>112</v>
      </c>
      <c r="C759">
        <v>120</v>
      </c>
      <c r="D759" t="str" cm="1">
        <f t="array" ref="D759">_xlfn.IFS(B759&gt;C759,"Win",B759&lt;C759,"Loss",B759=C759,"Tie")</f>
        <v>Loss</v>
      </c>
    </row>
    <row r="760" spans="1:4" x14ac:dyDescent="0.2">
      <c r="A760">
        <v>758</v>
      </c>
      <c r="B760">
        <v>116</v>
      </c>
      <c r="C760">
        <v>86</v>
      </c>
      <c r="D760" t="str" cm="1">
        <f t="array" ref="D760">_xlfn.IFS(B760&gt;C760,"Win",B760&lt;C760,"Loss",B760=C760,"Tie")</f>
        <v>Win</v>
      </c>
    </row>
    <row r="761" spans="1:4" x14ac:dyDescent="0.2">
      <c r="A761">
        <v>759</v>
      </c>
      <c r="B761">
        <v>122</v>
      </c>
      <c r="C761">
        <v>86</v>
      </c>
      <c r="D761" t="str" cm="1">
        <f t="array" ref="D761">_xlfn.IFS(B761&gt;C761,"Win",B761&lt;C761,"Loss",B761=C761,"Tie")</f>
        <v>Win</v>
      </c>
    </row>
    <row r="762" spans="1:4" x14ac:dyDescent="0.2">
      <c r="A762">
        <v>760</v>
      </c>
      <c r="B762">
        <v>120</v>
      </c>
      <c r="C762">
        <v>74</v>
      </c>
      <c r="D762" t="str" cm="1">
        <f t="array" ref="D762">_xlfn.IFS(B762&gt;C762,"Win",B762&lt;C762,"Loss",B762=C762,"Tie")</f>
        <v>Win</v>
      </c>
    </row>
    <row r="763" spans="1:4" x14ac:dyDescent="0.2">
      <c r="A763">
        <v>761</v>
      </c>
      <c r="B763">
        <v>115</v>
      </c>
      <c r="C763">
        <v>117</v>
      </c>
      <c r="D763" t="str" cm="1">
        <f t="array" ref="D763">_xlfn.IFS(B763&gt;C763,"Win",B763&lt;C763,"Loss",B763=C763,"Tie")</f>
        <v>Loss</v>
      </c>
    </row>
    <row r="764" spans="1:4" x14ac:dyDescent="0.2">
      <c r="A764">
        <v>762</v>
      </c>
      <c r="B764">
        <v>130</v>
      </c>
      <c r="C764">
        <v>106</v>
      </c>
      <c r="D764" t="str" cm="1">
        <f t="array" ref="D764">_xlfn.IFS(B764&gt;C764,"Win",B764&lt;C764,"Loss",B764=C764,"Tie")</f>
        <v>Win</v>
      </c>
    </row>
    <row r="765" spans="1:4" x14ac:dyDescent="0.2">
      <c r="A765">
        <v>763</v>
      </c>
      <c r="B765">
        <v>100</v>
      </c>
      <c r="C765">
        <v>104</v>
      </c>
      <c r="D765" t="str" cm="1">
        <f t="array" ref="D765">_xlfn.IFS(B765&gt;C765,"Win",B765&lt;C765,"Loss",B765=C765,"Tie")</f>
        <v>Loss</v>
      </c>
    </row>
    <row r="766" spans="1:4" x14ac:dyDescent="0.2">
      <c r="A766">
        <v>764</v>
      </c>
      <c r="B766">
        <v>117</v>
      </c>
      <c r="C766">
        <v>103</v>
      </c>
      <c r="D766" t="str" cm="1">
        <f t="array" ref="D766">_xlfn.IFS(B766&gt;C766,"Win",B766&lt;C766,"Loss",B766=C766,"Tie")</f>
        <v>Win</v>
      </c>
    </row>
    <row r="767" spans="1:4" x14ac:dyDescent="0.2">
      <c r="A767">
        <v>765</v>
      </c>
      <c r="B767">
        <v>121</v>
      </c>
      <c r="C767">
        <v>105</v>
      </c>
      <c r="D767" t="str" cm="1">
        <f t="array" ref="D767">_xlfn.IFS(B767&gt;C767,"Win",B767&lt;C767,"Loss",B767=C767,"Tie")</f>
        <v>Win</v>
      </c>
    </row>
    <row r="768" spans="1:4" x14ac:dyDescent="0.2">
      <c r="A768">
        <v>766</v>
      </c>
      <c r="B768">
        <v>115</v>
      </c>
      <c r="C768">
        <v>130</v>
      </c>
      <c r="D768" t="str" cm="1">
        <f t="array" ref="D768">_xlfn.IFS(B768&gt;C768,"Win",B768&lt;C768,"Loss",B768=C768,"Tie")</f>
        <v>Loss</v>
      </c>
    </row>
    <row r="769" spans="1:4" x14ac:dyDescent="0.2">
      <c r="A769">
        <v>767</v>
      </c>
      <c r="B769">
        <v>105</v>
      </c>
      <c r="C769">
        <v>88</v>
      </c>
      <c r="D769" t="str" cm="1">
        <f t="array" ref="D769">_xlfn.IFS(B769&gt;C769,"Win",B769&lt;C769,"Loss",B769=C769,"Tie")</f>
        <v>Win</v>
      </c>
    </row>
    <row r="770" spans="1:4" x14ac:dyDescent="0.2">
      <c r="A770">
        <v>768</v>
      </c>
      <c r="B770">
        <v>115</v>
      </c>
      <c r="C770">
        <v>113</v>
      </c>
      <c r="D770" t="str" cm="1">
        <f t="array" ref="D770">_xlfn.IFS(B770&gt;C770,"Win",B770&lt;C770,"Loss",B770=C770,"Tie")</f>
        <v>Win</v>
      </c>
    </row>
    <row r="771" spans="1:4" x14ac:dyDescent="0.2">
      <c r="A771">
        <v>769</v>
      </c>
      <c r="B771">
        <v>124</v>
      </c>
      <c r="C771">
        <v>105</v>
      </c>
      <c r="D771" t="str" cm="1">
        <f t="array" ref="D771">_xlfn.IFS(B771&gt;C771,"Win",B771&lt;C771,"Loss",B771=C771,"Tie")</f>
        <v>Win</v>
      </c>
    </row>
    <row r="772" spans="1:4" x14ac:dyDescent="0.2">
      <c r="A772">
        <v>770</v>
      </c>
      <c r="B772">
        <v>126</v>
      </c>
      <c r="C772">
        <v>116</v>
      </c>
      <c r="D772" t="str" cm="1">
        <f t="array" ref="D772">_xlfn.IFS(B772&gt;C772,"Win",B772&lt;C772,"Loss",B772=C772,"Tie")</f>
        <v>Win</v>
      </c>
    </row>
    <row r="773" spans="1:4" x14ac:dyDescent="0.2">
      <c r="A773">
        <v>771</v>
      </c>
      <c r="B773">
        <v>92</v>
      </c>
      <c r="C773">
        <v>105</v>
      </c>
      <c r="D773" t="str" cm="1">
        <f t="array" ref="D773">_xlfn.IFS(B773&gt;C773,"Win",B773&lt;C773,"Loss",B773=C773,"Tie")</f>
        <v>Loss</v>
      </c>
    </row>
    <row r="774" spans="1:4" x14ac:dyDescent="0.2">
      <c r="A774">
        <v>772</v>
      </c>
      <c r="B774">
        <v>132</v>
      </c>
      <c r="C774">
        <v>113</v>
      </c>
      <c r="D774" t="str" cm="1">
        <f t="array" ref="D774">_xlfn.IFS(B774&gt;C774,"Win",B774&lt;C774,"Loss",B774=C774,"Tie")</f>
        <v>Win</v>
      </c>
    </row>
    <row r="775" spans="1:4" x14ac:dyDescent="0.2">
      <c r="A775">
        <v>773</v>
      </c>
      <c r="B775">
        <v>98</v>
      </c>
      <c r="C775">
        <v>125</v>
      </c>
      <c r="D775" t="str" cm="1">
        <f t="array" ref="D775">_xlfn.IFS(B775&gt;C775,"Win",B775&lt;C775,"Loss",B775=C775,"Tie")</f>
        <v>Loss</v>
      </c>
    </row>
    <row r="776" spans="1:4" x14ac:dyDescent="0.2">
      <c r="A776">
        <v>774</v>
      </c>
      <c r="B776">
        <v>131</v>
      </c>
      <c r="C776">
        <v>91</v>
      </c>
      <c r="D776" t="str" cm="1">
        <f t="array" ref="D776">_xlfn.IFS(B776&gt;C776,"Win",B776&lt;C776,"Loss",B776=C776,"Tie")</f>
        <v>Win</v>
      </c>
    </row>
    <row r="777" spans="1:4" x14ac:dyDescent="0.2">
      <c r="A777">
        <v>775</v>
      </c>
      <c r="B777">
        <v>121</v>
      </c>
      <c r="C777">
        <v>90</v>
      </c>
      <c r="D777" t="str" cm="1">
        <f t="array" ref="D777">_xlfn.IFS(B777&gt;C777,"Win",B777&lt;C777,"Loss",B777=C777,"Tie")</f>
        <v>Win</v>
      </c>
    </row>
    <row r="778" spans="1:4" x14ac:dyDescent="0.2">
      <c r="A778">
        <v>776</v>
      </c>
      <c r="B778">
        <v>128</v>
      </c>
      <c r="C778">
        <v>116</v>
      </c>
      <c r="D778" t="str" cm="1">
        <f t="array" ref="D778">_xlfn.IFS(B778&gt;C778,"Win",B778&lt;C778,"Loss",B778=C778,"Tie")</f>
        <v>Win</v>
      </c>
    </row>
    <row r="779" spans="1:4" x14ac:dyDescent="0.2">
      <c r="A779">
        <v>777</v>
      </c>
      <c r="B779">
        <v>119</v>
      </c>
      <c r="C779">
        <v>96</v>
      </c>
      <c r="D779" t="str" cm="1">
        <f t="array" ref="D779">_xlfn.IFS(B779&gt;C779,"Win",B779&lt;C779,"Loss",B779=C779,"Tie")</f>
        <v>Win</v>
      </c>
    </row>
    <row r="780" spans="1:4" x14ac:dyDescent="0.2">
      <c r="A780">
        <v>778</v>
      </c>
      <c r="B780">
        <v>117</v>
      </c>
      <c r="C780">
        <v>89</v>
      </c>
      <c r="D780" t="str" cm="1">
        <f t="array" ref="D780">_xlfn.IFS(B780&gt;C780,"Win",B780&lt;C780,"Loss",B780=C780,"Tie")</f>
        <v>Win</v>
      </c>
    </row>
    <row r="781" spans="1:4" x14ac:dyDescent="0.2">
      <c r="A781">
        <v>779</v>
      </c>
      <c r="B781">
        <v>106</v>
      </c>
      <c r="C781">
        <v>92</v>
      </c>
      <c r="D781" t="str" cm="1">
        <f t="array" ref="D781">_xlfn.IFS(B781&gt;C781,"Win",B781&lt;C781,"Loss",B781=C781,"Tie")</f>
        <v>Win</v>
      </c>
    </row>
    <row r="782" spans="1:4" x14ac:dyDescent="0.2">
      <c r="A782">
        <v>780</v>
      </c>
      <c r="B782">
        <v>95</v>
      </c>
      <c r="C782">
        <v>121</v>
      </c>
      <c r="D782" t="str" cm="1">
        <f t="array" ref="D782">_xlfn.IFS(B782&gt;C782,"Win",B782&lt;C782,"Loss",B782=C782,"Tie")</f>
        <v>Loss</v>
      </c>
    </row>
    <row r="783" spans="1:4" x14ac:dyDescent="0.2">
      <c r="A783">
        <v>781</v>
      </c>
      <c r="B783">
        <v>93</v>
      </c>
      <c r="C783">
        <v>107</v>
      </c>
      <c r="D783" t="str" cm="1">
        <f t="array" ref="D783">_xlfn.IFS(B783&gt;C783,"Win",B783&lt;C783,"Loss",B783=C783,"Tie")</f>
        <v>Loss</v>
      </c>
    </row>
    <row r="784" spans="1:4" x14ac:dyDescent="0.2">
      <c r="A784">
        <v>782</v>
      </c>
      <c r="B784">
        <v>104</v>
      </c>
      <c r="C784">
        <v>111</v>
      </c>
      <c r="D784" t="str" cm="1">
        <f t="array" ref="D784">_xlfn.IFS(B784&gt;C784,"Win",B784&lt;C784,"Loss",B784=C784,"Tie")</f>
        <v>Loss</v>
      </c>
    </row>
    <row r="785" spans="1:4" x14ac:dyDescent="0.2">
      <c r="A785">
        <v>783</v>
      </c>
      <c r="B785">
        <v>118</v>
      </c>
      <c r="C785">
        <v>74</v>
      </c>
      <c r="D785" t="str" cm="1">
        <f t="array" ref="D785">_xlfn.IFS(B785&gt;C785,"Win",B785&lt;C785,"Loss",B785=C785,"Tie")</f>
        <v>Win</v>
      </c>
    </row>
    <row r="786" spans="1:4" x14ac:dyDescent="0.2">
      <c r="A786">
        <v>784</v>
      </c>
      <c r="B786">
        <v>106</v>
      </c>
      <c r="C786">
        <v>120</v>
      </c>
      <c r="D786" t="str" cm="1">
        <f t="array" ref="D786">_xlfn.IFS(B786&gt;C786,"Win",B786&lt;C786,"Loss",B786=C786,"Tie")</f>
        <v>Loss</v>
      </c>
    </row>
    <row r="787" spans="1:4" x14ac:dyDescent="0.2">
      <c r="A787">
        <v>785</v>
      </c>
      <c r="B787">
        <v>108</v>
      </c>
      <c r="C787">
        <v>103</v>
      </c>
      <c r="D787" t="str" cm="1">
        <f t="array" ref="D787">_xlfn.IFS(B787&gt;C787,"Win",B787&lt;C787,"Loss",B787=C787,"Tie")</f>
        <v>Win</v>
      </c>
    </row>
    <row r="788" spans="1:4" x14ac:dyDescent="0.2">
      <c r="A788">
        <v>786</v>
      </c>
      <c r="B788">
        <v>83</v>
      </c>
      <c r="C788">
        <v>99</v>
      </c>
      <c r="D788" t="str" cm="1">
        <f t="array" ref="D788">_xlfn.IFS(B788&gt;C788,"Win",B788&lt;C788,"Loss",B788=C788,"Tie")</f>
        <v>Loss</v>
      </c>
    </row>
    <row r="789" spans="1:4" x14ac:dyDescent="0.2">
      <c r="A789">
        <v>787</v>
      </c>
      <c r="B789">
        <v>125</v>
      </c>
      <c r="C789">
        <v>79</v>
      </c>
      <c r="D789" t="str" cm="1">
        <f t="array" ref="D789">_xlfn.IFS(B789&gt;C789,"Win",B789&lt;C789,"Loss",B789=C789,"Tie")</f>
        <v>Win</v>
      </c>
    </row>
    <row r="790" spans="1:4" x14ac:dyDescent="0.2">
      <c r="A790">
        <v>788</v>
      </c>
      <c r="B790">
        <v>111</v>
      </c>
      <c r="C790">
        <v>100</v>
      </c>
      <c r="D790" t="str" cm="1">
        <f t="array" ref="D790">_xlfn.IFS(B790&gt;C790,"Win",B790&lt;C790,"Loss",B790=C790,"Tie")</f>
        <v>Win</v>
      </c>
    </row>
    <row r="791" spans="1:4" x14ac:dyDescent="0.2">
      <c r="A791">
        <v>789</v>
      </c>
      <c r="B791">
        <v>126</v>
      </c>
      <c r="C791">
        <v>112</v>
      </c>
      <c r="D791" t="str" cm="1">
        <f t="array" ref="D791">_xlfn.IFS(B791&gt;C791,"Win",B791&lt;C791,"Loss",B791=C791,"Tie")</f>
        <v>Win</v>
      </c>
    </row>
    <row r="792" spans="1:4" x14ac:dyDescent="0.2">
      <c r="A792">
        <v>790</v>
      </c>
      <c r="B792">
        <v>80</v>
      </c>
      <c r="C792">
        <v>96</v>
      </c>
      <c r="D792" t="str" cm="1">
        <f t="array" ref="D792">_xlfn.IFS(B792&gt;C792,"Win",B792&lt;C792,"Loss",B792=C792,"Tie")</f>
        <v>Loss</v>
      </c>
    </row>
    <row r="793" spans="1:4" x14ac:dyDescent="0.2">
      <c r="A793">
        <v>791</v>
      </c>
      <c r="B793">
        <v>98</v>
      </c>
      <c r="C793">
        <v>109</v>
      </c>
      <c r="D793" t="str" cm="1">
        <f t="array" ref="D793">_xlfn.IFS(B793&gt;C793,"Win",B793&lt;C793,"Loss",B793=C793,"Tie")</f>
        <v>Loss</v>
      </c>
    </row>
    <row r="794" spans="1:4" x14ac:dyDescent="0.2">
      <c r="A794">
        <v>792</v>
      </c>
      <c r="B794">
        <v>95</v>
      </c>
      <c r="C794">
        <v>97</v>
      </c>
      <c r="D794" t="str" cm="1">
        <f t="array" ref="D794">_xlfn.IFS(B794&gt;C794,"Win",B794&lt;C794,"Loss",B794=C794,"Tie")</f>
        <v>Loss</v>
      </c>
    </row>
    <row r="795" spans="1:4" x14ac:dyDescent="0.2">
      <c r="A795">
        <v>793</v>
      </c>
      <c r="B795">
        <v>124</v>
      </c>
      <c r="C795">
        <v>108</v>
      </c>
      <c r="D795" t="str" cm="1">
        <f t="array" ref="D795">_xlfn.IFS(B795&gt;C795,"Win",B795&lt;C795,"Loss",B795=C795,"Tie")</f>
        <v>Win</v>
      </c>
    </row>
    <row r="796" spans="1:4" x14ac:dyDescent="0.2">
      <c r="A796">
        <v>794</v>
      </c>
      <c r="B796">
        <v>119</v>
      </c>
      <c r="C796">
        <v>89</v>
      </c>
      <c r="D796" t="str" cm="1">
        <f t="array" ref="D796">_xlfn.IFS(B796&gt;C796,"Win",B796&lt;C796,"Loss",B796=C796,"Tie")</f>
        <v>Win</v>
      </c>
    </row>
    <row r="797" spans="1:4" x14ac:dyDescent="0.2">
      <c r="A797">
        <v>795</v>
      </c>
      <c r="B797">
        <v>98</v>
      </c>
      <c r="C797">
        <v>96</v>
      </c>
      <c r="D797" t="str" cm="1">
        <f t="array" ref="D797">_xlfn.IFS(B797&gt;C797,"Win",B797&lt;C797,"Loss",B797=C797,"Tie")</f>
        <v>Win</v>
      </c>
    </row>
    <row r="798" spans="1:4" x14ac:dyDescent="0.2">
      <c r="A798">
        <v>796</v>
      </c>
      <c r="B798">
        <v>121</v>
      </c>
      <c r="C798">
        <v>79</v>
      </c>
      <c r="D798" t="str" cm="1">
        <f t="array" ref="D798">_xlfn.IFS(B798&gt;C798,"Win",B798&lt;C798,"Loss",B798=C798,"Tie")</f>
        <v>Win</v>
      </c>
    </row>
    <row r="799" spans="1:4" x14ac:dyDescent="0.2">
      <c r="A799">
        <v>797</v>
      </c>
      <c r="B799">
        <v>121</v>
      </c>
      <c r="C799">
        <v>95</v>
      </c>
      <c r="D799" t="str" cm="1">
        <f t="array" ref="D799">_xlfn.IFS(B799&gt;C799,"Win",B799&lt;C799,"Loss",B799=C799,"Tie")</f>
        <v>Win</v>
      </c>
    </row>
    <row r="800" spans="1:4" x14ac:dyDescent="0.2">
      <c r="A800">
        <v>798</v>
      </c>
      <c r="B800">
        <v>126</v>
      </c>
      <c r="C800">
        <v>106</v>
      </c>
      <c r="D800" t="str" cm="1">
        <f t="array" ref="D800">_xlfn.IFS(B800&gt;C800,"Win",B800&lt;C800,"Loss",B800=C800,"Tie")</f>
        <v>Win</v>
      </c>
    </row>
    <row r="801" spans="1:4" x14ac:dyDescent="0.2">
      <c r="A801">
        <v>799</v>
      </c>
      <c r="B801">
        <v>114</v>
      </c>
      <c r="C801">
        <v>111</v>
      </c>
      <c r="D801" t="str" cm="1">
        <f t="array" ref="D801">_xlfn.IFS(B801&gt;C801,"Win",B801&lt;C801,"Loss",B801=C801,"Tie")</f>
        <v>Win</v>
      </c>
    </row>
    <row r="802" spans="1:4" x14ac:dyDescent="0.2">
      <c r="A802">
        <v>800</v>
      </c>
      <c r="B802">
        <v>135</v>
      </c>
      <c r="C802">
        <v>98</v>
      </c>
      <c r="D802" t="str" cm="1">
        <f t="array" ref="D802">_xlfn.IFS(B802&gt;C802,"Win",B802&lt;C802,"Loss",B802=C802,"Tie")</f>
        <v>Win</v>
      </c>
    </row>
    <row r="803" spans="1:4" x14ac:dyDescent="0.2">
      <c r="A803">
        <v>801</v>
      </c>
      <c r="B803">
        <v>103</v>
      </c>
      <c r="C803">
        <v>107</v>
      </c>
      <c r="D803" t="str" cm="1">
        <f t="array" ref="D803">_xlfn.IFS(B803&gt;C803,"Win",B803&lt;C803,"Loss",B803=C803,"Tie")</f>
        <v>Loss</v>
      </c>
    </row>
    <row r="804" spans="1:4" x14ac:dyDescent="0.2">
      <c r="A804">
        <v>802</v>
      </c>
      <c r="B804">
        <v>118</v>
      </c>
      <c r="C804">
        <v>97</v>
      </c>
      <c r="D804" t="str" cm="1">
        <f t="array" ref="D804">_xlfn.IFS(B804&gt;C804,"Win",B804&lt;C804,"Loss",B804=C804,"Tie")</f>
        <v>Win</v>
      </c>
    </row>
    <row r="805" spans="1:4" x14ac:dyDescent="0.2">
      <c r="A805">
        <v>803</v>
      </c>
      <c r="B805">
        <v>114</v>
      </c>
      <c r="C805">
        <v>96</v>
      </c>
      <c r="D805" t="str" cm="1">
        <f t="array" ref="D805">_xlfn.IFS(B805&gt;C805,"Win",B805&lt;C805,"Loss",B805=C805,"Tie")</f>
        <v>Win</v>
      </c>
    </row>
    <row r="806" spans="1:4" x14ac:dyDescent="0.2">
      <c r="A806">
        <v>804</v>
      </c>
      <c r="B806">
        <v>98</v>
      </c>
      <c r="C806">
        <v>81</v>
      </c>
      <c r="D806" t="str" cm="1">
        <f t="array" ref="D806">_xlfn.IFS(B806&gt;C806,"Win",B806&lt;C806,"Loss",B806=C806,"Tie")</f>
        <v>Win</v>
      </c>
    </row>
    <row r="807" spans="1:4" x14ac:dyDescent="0.2">
      <c r="A807">
        <v>805</v>
      </c>
      <c r="B807">
        <v>96</v>
      </c>
      <c r="C807">
        <v>94</v>
      </c>
      <c r="D807" t="str" cm="1">
        <f t="array" ref="D807">_xlfn.IFS(B807&gt;C807,"Win",B807&lt;C807,"Loss",B807=C807,"Tie")</f>
        <v>Win</v>
      </c>
    </row>
    <row r="808" spans="1:4" x14ac:dyDescent="0.2">
      <c r="A808">
        <v>806</v>
      </c>
      <c r="B808">
        <v>103</v>
      </c>
      <c r="C808">
        <v>106</v>
      </c>
      <c r="D808" t="str" cm="1">
        <f t="array" ref="D808">_xlfn.IFS(B808&gt;C808,"Win",B808&lt;C808,"Loss",B808=C808,"Tie")</f>
        <v>Loss</v>
      </c>
    </row>
    <row r="809" spans="1:4" x14ac:dyDescent="0.2">
      <c r="A809">
        <v>807</v>
      </c>
      <c r="B809">
        <v>103</v>
      </c>
      <c r="C809">
        <v>112</v>
      </c>
      <c r="D809" t="str" cm="1">
        <f t="array" ref="D809">_xlfn.IFS(B809&gt;C809,"Win",B809&lt;C809,"Loss",B809=C809,"Tie")</f>
        <v>Loss</v>
      </c>
    </row>
    <row r="810" spans="1:4" x14ac:dyDescent="0.2">
      <c r="A810">
        <v>808</v>
      </c>
      <c r="B810">
        <v>137</v>
      </c>
      <c r="C810">
        <v>105</v>
      </c>
      <c r="D810" t="str" cm="1">
        <f t="array" ref="D810">_xlfn.IFS(B810&gt;C810,"Win",B810&lt;C810,"Loss",B810=C810,"Tie")</f>
        <v>Win</v>
      </c>
    </row>
    <row r="811" spans="1:4" x14ac:dyDescent="0.2">
      <c r="A811">
        <v>809</v>
      </c>
      <c r="B811">
        <v>122</v>
      </c>
      <c r="C811">
        <v>108</v>
      </c>
      <c r="D811" t="str" cm="1">
        <f t="array" ref="D811">_xlfn.IFS(B811&gt;C811,"Win",B811&lt;C811,"Loss",B811=C811,"Tie")</f>
        <v>Win</v>
      </c>
    </row>
    <row r="812" spans="1:4" x14ac:dyDescent="0.2">
      <c r="A812">
        <v>810</v>
      </c>
      <c r="B812">
        <v>105</v>
      </c>
      <c r="C812">
        <v>100</v>
      </c>
      <c r="D812" t="str" cm="1">
        <f t="array" ref="D812">_xlfn.IFS(B812&gt;C812,"Win",B812&lt;C812,"Loss",B812=C812,"Tie")</f>
        <v>Win</v>
      </c>
    </row>
    <row r="813" spans="1:4" x14ac:dyDescent="0.2">
      <c r="A813">
        <v>811</v>
      </c>
      <c r="B813">
        <v>133</v>
      </c>
      <c r="C813">
        <v>99</v>
      </c>
      <c r="D813" t="str" cm="1">
        <f t="array" ref="D813">_xlfn.IFS(B813&gt;C813,"Win",B813&lt;C813,"Loss",B813=C813,"Tie")</f>
        <v>Win</v>
      </c>
    </row>
    <row r="814" spans="1:4" x14ac:dyDescent="0.2">
      <c r="A814">
        <v>812</v>
      </c>
      <c r="B814">
        <v>105</v>
      </c>
      <c r="C814">
        <v>106</v>
      </c>
      <c r="D814" t="str" cm="1">
        <f t="array" ref="D814">_xlfn.IFS(B814&gt;C814,"Win",B814&lt;C814,"Loss",B814=C814,"Tie")</f>
        <v>Loss</v>
      </c>
    </row>
    <row r="815" spans="1:4" x14ac:dyDescent="0.2">
      <c r="A815">
        <v>813</v>
      </c>
      <c r="B815">
        <v>118</v>
      </c>
      <c r="C815">
        <v>89</v>
      </c>
      <c r="D815" t="str" cm="1">
        <f t="array" ref="D815">_xlfn.IFS(B815&gt;C815,"Win",B815&lt;C815,"Loss",B815=C815,"Tie")</f>
        <v>Win</v>
      </c>
    </row>
    <row r="816" spans="1:4" x14ac:dyDescent="0.2">
      <c r="A816">
        <v>814</v>
      </c>
      <c r="B816">
        <v>131</v>
      </c>
      <c r="C816">
        <v>118</v>
      </c>
      <c r="D816" t="str" cm="1">
        <f t="array" ref="D816">_xlfn.IFS(B816&gt;C816,"Win",B816&lt;C816,"Loss",B816=C816,"Tie")</f>
        <v>Win</v>
      </c>
    </row>
    <row r="817" spans="1:4" x14ac:dyDescent="0.2">
      <c r="A817">
        <v>815</v>
      </c>
      <c r="B817">
        <v>139</v>
      </c>
      <c r="C817">
        <v>114</v>
      </c>
      <c r="D817" t="str" cm="1">
        <f t="array" ref="D817">_xlfn.IFS(B817&gt;C817,"Win",B817&lt;C817,"Loss",B817=C817,"Tie")</f>
        <v>Win</v>
      </c>
    </row>
    <row r="818" spans="1:4" x14ac:dyDescent="0.2">
      <c r="A818">
        <v>816</v>
      </c>
      <c r="B818">
        <v>85</v>
      </c>
      <c r="C818">
        <v>93</v>
      </c>
      <c r="D818" t="str" cm="1">
        <f t="array" ref="D818">_xlfn.IFS(B818&gt;C818,"Win",B818&lt;C818,"Loss",B818=C818,"Tie")</f>
        <v>Loss</v>
      </c>
    </row>
    <row r="819" spans="1:4" x14ac:dyDescent="0.2">
      <c r="A819">
        <v>817</v>
      </c>
      <c r="B819">
        <v>127</v>
      </c>
      <c r="C819">
        <v>101</v>
      </c>
      <c r="D819" t="str" cm="1">
        <f t="array" ref="D819">_xlfn.IFS(B819&gt;C819,"Win",B819&lt;C819,"Loss",B819=C819,"Tie")</f>
        <v>Win</v>
      </c>
    </row>
    <row r="820" spans="1:4" x14ac:dyDescent="0.2">
      <c r="A820">
        <v>818</v>
      </c>
      <c r="B820">
        <v>120</v>
      </c>
      <c r="C820">
        <v>105</v>
      </c>
      <c r="D820" t="str" cm="1">
        <f t="array" ref="D820">_xlfn.IFS(B820&gt;C820,"Win",B820&lt;C820,"Loss",B820=C820,"Tie")</f>
        <v>Win</v>
      </c>
    </row>
    <row r="821" spans="1:4" x14ac:dyDescent="0.2">
      <c r="A821">
        <v>819</v>
      </c>
      <c r="B821">
        <v>106</v>
      </c>
      <c r="C821">
        <v>91</v>
      </c>
      <c r="D821" t="str" cm="1">
        <f t="array" ref="D821">_xlfn.IFS(B821&gt;C821,"Win",B821&lt;C821,"Loss",B821=C821,"Tie")</f>
        <v>Win</v>
      </c>
    </row>
    <row r="822" spans="1:4" x14ac:dyDescent="0.2">
      <c r="A822">
        <v>820</v>
      </c>
      <c r="B822">
        <v>101</v>
      </c>
      <c r="C822">
        <v>104</v>
      </c>
      <c r="D822" t="str" cm="1">
        <f t="array" ref="D822">_xlfn.IFS(B822&gt;C822,"Win",B822&lt;C822,"Loss",B822=C822,"Tie")</f>
        <v>Loss</v>
      </c>
    </row>
    <row r="823" spans="1:4" x14ac:dyDescent="0.2">
      <c r="A823">
        <v>821</v>
      </c>
      <c r="B823">
        <v>129</v>
      </c>
      <c r="C823">
        <v>107</v>
      </c>
      <c r="D823" t="str" cm="1">
        <f t="array" ref="D823">_xlfn.IFS(B823&gt;C823,"Win",B823&lt;C823,"Loss",B823=C823,"Tie")</f>
        <v>Win</v>
      </c>
    </row>
    <row r="824" spans="1:4" x14ac:dyDescent="0.2">
      <c r="A824">
        <v>822</v>
      </c>
      <c r="B824">
        <v>106</v>
      </c>
      <c r="C824">
        <v>89</v>
      </c>
      <c r="D824" t="str" cm="1">
        <f t="array" ref="D824">_xlfn.IFS(B824&gt;C824,"Win",B824&lt;C824,"Loss",B824=C824,"Tie")</f>
        <v>Win</v>
      </c>
    </row>
    <row r="825" spans="1:4" x14ac:dyDescent="0.2">
      <c r="A825">
        <v>823</v>
      </c>
      <c r="B825">
        <v>102</v>
      </c>
      <c r="C825">
        <v>117</v>
      </c>
      <c r="D825" t="str" cm="1">
        <f t="array" ref="D825">_xlfn.IFS(B825&gt;C825,"Win",B825&lt;C825,"Loss",B825=C825,"Tie")</f>
        <v>Loss</v>
      </c>
    </row>
    <row r="826" spans="1:4" x14ac:dyDescent="0.2">
      <c r="A826">
        <v>824</v>
      </c>
      <c r="B826">
        <v>117</v>
      </c>
      <c r="C826">
        <v>95</v>
      </c>
      <c r="D826" t="str" cm="1">
        <f t="array" ref="D826">_xlfn.IFS(B826&gt;C826,"Win",B826&lt;C826,"Loss",B826=C826,"Tie")</f>
        <v>Win</v>
      </c>
    </row>
    <row r="827" spans="1:4" x14ac:dyDescent="0.2">
      <c r="A827">
        <v>825</v>
      </c>
      <c r="B827">
        <v>125</v>
      </c>
      <c r="C827">
        <v>104</v>
      </c>
      <c r="D827" t="str" cm="1">
        <f t="array" ref="D827">_xlfn.IFS(B827&gt;C827,"Win",B827&lt;C827,"Loss",B827=C827,"Tie")</f>
        <v>Win</v>
      </c>
    </row>
    <row r="828" spans="1:4" x14ac:dyDescent="0.2">
      <c r="A828">
        <v>826</v>
      </c>
      <c r="B828">
        <v>96</v>
      </c>
      <c r="C828">
        <v>82</v>
      </c>
      <c r="D828" t="str" cm="1">
        <f t="array" ref="D828">_xlfn.IFS(B828&gt;C828,"Win",B828&lt;C828,"Loss",B828=C828,"Tie")</f>
        <v>Win</v>
      </c>
    </row>
    <row r="829" spans="1:4" x14ac:dyDescent="0.2">
      <c r="A829">
        <v>827</v>
      </c>
      <c r="B829">
        <v>86</v>
      </c>
      <c r="C829">
        <v>96</v>
      </c>
      <c r="D829" t="str" cm="1">
        <f t="array" ref="D829">_xlfn.IFS(B829&gt;C829,"Win",B829&lt;C829,"Loss",B829=C829,"Tie")</f>
        <v>Loss</v>
      </c>
    </row>
    <row r="830" spans="1:4" x14ac:dyDescent="0.2">
      <c r="A830">
        <v>828</v>
      </c>
      <c r="B830">
        <v>115</v>
      </c>
      <c r="C830">
        <v>96</v>
      </c>
      <c r="D830" t="str" cm="1">
        <f t="array" ref="D830">_xlfn.IFS(B830&gt;C830,"Win",B830&lt;C830,"Loss",B830=C830,"Tie")</f>
        <v>Win</v>
      </c>
    </row>
    <row r="831" spans="1:4" x14ac:dyDescent="0.2">
      <c r="A831">
        <v>829</v>
      </c>
      <c r="B831">
        <v>109</v>
      </c>
      <c r="C831">
        <v>98</v>
      </c>
      <c r="D831" t="str" cm="1">
        <f t="array" ref="D831">_xlfn.IFS(B831&gt;C831,"Win",B831&lt;C831,"Loss",B831=C831,"Tie")</f>
        <v>Win</v>
      </c>
    </row>
    <row r="832" spans="1:4" x14ac:dyDescent="0.2">
      <c r="A832">
        <v>830</v>
      </c>
      <c r="B832">
        <v>108</v>
      </c>
      <c r="C832">
        <v>89</v>
      </c>
      <c r="D832" t="str" cm="1">
        <f t="array" ref="D832">_xlfn.IFS(B832&gt;C832,"Win",B832&lt;C832,"Loss",B832=C832,"Tie")</f>
        <v>Win</v>
      </c>
    </row>
    <row r="833" spans="1:4" x14ac:dyDescent="0.2">
      <c r="A833">
        <v>831</v>
      </c>
      <c r="B833">
        <v>116</v>
      </c>
      <c r="C833">
        <v>97</v>
      </c>
      <c r="D833" t="str" cm="1">
        <f t="array" ref="D833">_xlfn.IFS(B833&gt;C833,"Win",B833&lt;C833,"Loss",B833=C833,"Tie")</f>
        <v>Win</v>
      </c>
    </row>
    <row r="834" spans="1:4" x14ac:dyDescent="0.2">
      <c r="A834">
        <v>832</v>
      </c>
      <c r="B834">
        <v>112</v>
      </c>
      <c r="C834">
        <v>90</v>
      </c>
      <c r="D834" t="str" cm="1">
        <f t="array" ref="D834">_xlfn.IFS(B834&gt;C834,"Win",B834&lt;C834,"Loss",B834=C834,"Tie")</f>
        <v>Win</v>
      </c>
    </row>
    <row r="835" spans="1:4" x14ac:dyDescent="0.2">
      <c r="A835">
        <v>833</v>
      </c>
      <c r="B835">
        <v>105</v>
      </c>
      <c r="C835">
        <v>117</v>
      </c>
      <c r="D835" t="str" cm="1">
        <f t="array" ref="D835">_xlfn.IFS(B835&gt;C835,"Win",B835&lt;C835,"Loss",B835=C835,"Tie")</f>
        <v>Loss</v>
      </c>
    </row>
    <row r="836" spans="1:4" x14ac:dyDescent="0.2">
      <c r="A836">
        <v>834</v>
      </c>
      <c r="B836">
        <v>135</v>
      </c>
      <c r="C836">
        <v>86</v>
      </c>
      <c r="D836" t="str" cm="1">
        <f t="array" ref="D836">_xlfn.IFS(B836&gt;C836,"Win",B836&lt;C836,"Loss",B836=C836,"Tie")</f>
        <v>Win</v>
      </c>
    </row>
    <row r="837" spans="1:4" x14ac:dyDescent="0.2">
      <c r="A837">
        <v>835</v>
      </c>
      <c r="B837">
        <v>90</v>
      </c>
      <c r="C837">
        <v>106</v>
      </c>
      <c r="D837" t="str" cm="1">
        <f t="array" ref="D837">_xlfn.IFS(B837&gt;C837,"Win",B837&lt;C837,"Loss",B837=C837,"Tie")</f>
        <v>Loss</v>
      </c>
    </row>
    <row r="838" spans="1:4" x14ac:dyDescent="0.2">
      <c r="A838">
        <v>836</v>
      </c>
      <c r="B838">
        <v>106</v>
      </c>
      <c r="C838">
        <v>105</v>
      </c>
      <c r="D838" t="str" cm="1">
        <f t="array" ref="D838">_xlfn.IFS(B838&gt;C838,"Win",B838&lt;C838,"Loss",B838=C838,"Tie")</f>
        <v>Win</v>
      </c>
    </row>
    <row r="839" spans="1:4" x14ac:dyDescent="0.2">
      <c r="A839">
        <v>837</v>
      </c>
      <c r="B839">
        <v>117</v>
      </c>
      <c r="C839">
        <v>93</v>
      </c>
      <c r="D839" t="str" cm="1">
        <f t="array" ref="D839">_xlfn.IFS(B839&gt;C839,"Win",B839&lt;C839,"Loss",B839=C839,"Tie")</f>
        <v>Win</v>
      </c>
    </row>
    <row r="840" spans="1:4" x14ac:dyDescent="0.2">
      <c r="A840">
        <v>838</v>
      </c>
      <c r="B840">
        <v>100</v>
      </c>
      <c r="C840">
        <v>102</v>
      </c>
      <c r="D840" t="str" cm="1">
        <f t="array" ref="D840">_xlfn.IFS(B840&gt;C840,"Win",B840&lt;C840,"Loss",B840=C840,"Tie")</f>
        <v>Loss</v>
      </c>
    </row>
    <row r="841" spans="1:4" x14ac:dyDescent="0.2">
      <c r="A841">
        <v>839</v>
      </c>
      <c r="B841">
        <v>115</v>
      </c>
      <c r="C841">
        <v>86</v>
      </c>
      <c r="D841" t="str" cm="1">
        <f t="array" ref="D841">_xlfn.IFS(B841&gt;C841,"Win",B841&lt;C841,"Loss",B841=C841,"Tie")</f>
        <v>Win</v>
      </c>
    </row>
    <row r="842" spans="1:4" x14ac:dyDescent="0.2">
      <c r="A842">
        <v>840</v>
      </c>
      <c r="B842">
        <v>115</v>
      </c>
      <c r="C842">
        <v>86</v>
      </c>
      <c r="D842" t="str" cm="1">
        <f t="array" ref="D842">_xlfn.IFS(B842&gt;C842,"Win",B842&lt;C842,"Loss",B842=C842,"Tie")</f>
        <v>Win</v>
      </c>
    </row>
    <row r="843" spans="1:4" x14ac:dyDescent="0.2">
      <c r="A843">
        <v>841</v>
      </c>
      <c r="B843">
        <v>111</v>
      </c>
      <c r="C843">
        <v>107</v>
      </c>
      <c r="D843" t="str" cm="1">
        <f t="array" ref="D843">_xlfn.IFS(B843&gt;C843,"Win",B843&lt;C843,"Loss",B843=C843,"Tie")</f>
        <v>Win</v>
      </c>
    </row>
    <row r="844" spans="1:4" x14ac:dyDescent="0.2">
      <c r="A844">
        <v>842</v>
      </c>
      <c r="B844">
        <v>101</v>
      </c>
      <c r="C844">
        <v>111</v>
      </c>
      <c r="D844" t="str" cm="1">
        <f t="array" ref="D844">_xlfn.IFS(B844&gt;C844,"Win",B844&lt;C844,"Loss",B844=C844,"Tie")</f>
        <v>Loss</v>
      </c>
    </row>
    <row r="845" spans="1:4" x14ac:dyDescent="0.2">
      <c r="A845">
        <v>843</v>
      </c>
      <c r="B845">
        <v>109</v>
      </c>
      <c r="C845">
        <v>103</v>
      </c>
      <c r="D845" t="str" cm="1">
        <f t="array" ref="D845">_xlfn.IFS(B845&gt;C845,"Win",B845&lt;C845,"Loss",B845=C845,"Tie")</f>
        <v>Win</v>
      </c>
    </row>
    <row r="846" spans="1:4" x14ac:dyDescent="0.2">
      <c r="A846">
        <v>844</v>
      </c>
      <c r="B846">
        <v>97</v>
      </c>
      <c r="C846">
        <v>99</v>
      </c>
      <c r="D846" t="str" cm="1">
        <f t="array" ref="D846">_xlfn.IFS(B846&gt;C846,"Win",B846&lt;C846,"Loss",B846=C846,"Tie")</f>
        <v>Loss</v>
      </c>
    </row>
    <row r="847" spans="1:4" x14ac:dyDescent="0.2">
      <c r="A847">
        <v>845</v>
      </c>
      <c r="B847">
        <v>108</v>
      </c>
      <c r="C847">
        <v>105</v>
      </c>
      <c r="D847" t="str" cm="1">
        <f t="array" ref="D847">_xlfn.IFS(B847&gt;C847,"Win",B847&lt;C847,"Loss",B847=C847,"Tie")</f>
        <v>Win</v>
      </c>
    </row>
    <row r="848" spans="1:4" x14ac:dyDescent="0.2">
      <c r="A848">
        <v>846</v>
      </c>
      <c r="B848">
        <v>119</v>
      </c>
      <c r="C848">
        <v>98</v>
      </c>
      <c r="D848" t="str" cm="1">
        <f t="array" ref="D848">_xlfn.IFS(B848&gt;C848,"Win",B848&lt;C848,"Loss",B848=C848,"Tie")</f>
        <v>Win</v>
      </c>
    </row>
    <row r="849" spans="1:4" x14ac:dyDescent="0.2">
      <c r="A849">
        <v>847</v>
      </c>
      <c r="B849">
        <v>91</v>
      </c>
      <c r="C849">
        <v>107</v>
      </c>
      <c r="D849" t="str" cm="1">
        <f t="array" ref="D849">_xlfn.IFS(B849&gt;C849,"Win",B849&lt;C849,"Loss",B849=C849,"Tie")</f>
        <v>Loss</v>
      </c>
    </row>
    <row r="850" spans="1:4" x14ac:dyDescent="0.2">
      <c r="A850">
        <v>848</v>
      </c>
      <c r="B850">
        <v>97</v>
      </c>
      <c r="C850">
        <v>106</v>
      </c>
      <c r="D850" t="str" cm="1">
        <f t="array" ref="D850">_xlfn.IFS(B850&gt;C850,"Win",B850&lt;C850,"Loss",B850=C850,"Tie")</f>
        <v>Loss</v>
      </c>
    </row>
    <row r="851" spans="1:4" x14ac:dyDescent="0.2">
      <c r="A851">
        <v>849</v>
      </c>
      <c r="B851">
        <v>113</v>
      </c>
      <c r="C851">
        <v>100</v>
      </c>
      <c r="D851" t="str" cm="1">
        <f t="array" ref="D851">_xlfn.IFS(B851&gt;C851,"Win",B851&lt;C851,"Loss",B851=C851,"Tie")</f>
        <v>Win</v>
      </c>
    </row>
    <row r="852" spans="1:4" x14ac:dyDescent="0.2">
      <c r="A852">
        <v>850</v>
      </c>
      <c r="B852">
        <v>114</v>
      </c>
      <c r="C852">
        <v>111</v>
      </c>
      <c r="D852" t="str" cm="1">
        <f t="array" ref="D852">_xlfn.IFS(B852&gt;C852,"Win",B852&lt;C852,"Loss",B852=C852,"Tie")</f>
        <v>Win</v>
      </c>
    </row>
    <row r="853" spans="1:4" x14ac:dyDescent="0.2">
      <c r="A853">
        <v>851</v>
      </c>
      <c r="B853">
        <v>109</v>
      </c>
      <c r="C853">
        <v>112</v>
      </c>
      <c r="D853" t="str" cm="1">
        <f t="array" ref="D853">_xlfn.IFS(B853&gt;C853,"Win",B853&lt;C853,"Loss",B853=C853,"Tie")</f>
        <v>Loss</v>
      </c>
    </row>
    <row r="854" spans="1:4" x14ac:dyDescent="0.2">
      <c r="A854">
        <v>852</v>
      </c>
      <c r="B854">
        <v>136</v>
      </c>
      <c r="C854">
        <v>100</v>
      </c>
      <c r="D854" t="str" cm="1">
        <f t="array" ref="D854">_xlfn.IFS(B854&gt;C854,"Win",B854&lt;C854,"Loss",B854=C854,"Tie")</f>
        <v>Win</v>
      </c>
    </row>
    <row r="855" spans="1:4" x14ac:dyDescent="0.2">
      <c r="A855">
        <v>853</v>
      </c>
      <c r="B855">
        <v>131</v>
      </c>
      <c r="C855">
        <v>97</v>
      </c>
      <c r="D855" t="str" cm="1">
        <f t="array" ref="D855">_xlfn.IFS(B855&gt;C855,"Win",B855&lt;C855,"Loss",B855=C855,"Tie")</f>
        <v>Win</v>
      </c>
    </row>
    <row r="856" spans="1:4" x14ac:dyDescent="0.2">
      <c r="A856">
        <v>854</v>
      </c>
      <c r="B856">
        <v>113</v>
      </c>
      <c r="C856">
        <v>86</v>
      </c>
      <c r="D856" t="str" cm="1">
        <f t="array" ref="D856">_xlfn.IFS(B856&gt;C856,"Win",B856&lt;C856,"Loss",B856=C856,"Tie")</f>
        <v>Win</v>
      </c>
    </row>
    <row r="857" spans="1:4" x14ac:dyDescent="0.2">
      <c r="A857">
        <v>855</v>
      </c>
      <c r="B857">
        <v>141</v>
      </c>
      <c r="C857">
        <v>138</v>
      </c>
      <c r="D857" t="str" cm="1">
        <f t="array" ref="D857">_xlfn.IFS(B857&gt;C857,"Win",B857&lt;C857,"Loss",B857=C857,"Tie")</f>
        <v>Win</v>
      </c>
    </row>
    <row r="858" spans="1:4" x14ac:dyDescent="0.2">
      <c r="A858">
        <v>856</v>
      </c>
      <c r="B858">
        <v>98</v>
      </c>
      <c r="C858">
        <v>114</v>
      </c>
      <c r="D858" t="str" cm="1">
        <f t="array" ref="D858">_xlfn.IFS(B858&gt;C858,"Win",B858&lt;C858,"Loss",B858=C858,"Tie")</f>
        <v>Loss</v>
      </c>
    </row>
    <row r="859" spans="1:4" x14ac:dyDescent="0.2">
      <c r="A859">
        <v>857</v>
      </c>
      <c r="B859">
        <v>107</v>
      </c>
      <c r="C859">
        <v>89</v>
      </c>
      <c r="D859" t="str" cm="1">
        <f t="array" ref="D859">_xlfn.IFS(B859&gt;C859,"Win",B859&lt;C859,"Loss",B859=C859,"Tie")</f>
        <v>Win</v>
      </c>
    </row>
    <row r="860" spans="1:4" x14ac:dyDescent="0.2">
      <c r="A860">
        <v>858</v>
      </c>
      <c r="B860">
        <v>106</v>
      </c>
      <c r="C860">
        <v>105</v>
      </c>
      <c r="D860" t="str" cm="1">
        <f t="array" ref="D860">_xlfn.IFS(B860&gt;C860,"Win",B860&lt;C860,"Loss",B860=C860,"Tie")</f>
        <v>Win</v>
      </c>
    </row>
    <row r="861" spans="1:4" x14ac:dyDescent="0.2">
      <c r="A861">
        <v>859</v>
      </c>
      <c r="B861">
        <v>111</v>
      </c>
      <c r="C861">
        <v>89</v>
      </c>
      <c r="D861" t="str" cm="1">
        <f t="array" ref="D861">_xlfn.IFS(B861&gt;C861,"Win",B861&lt;C861,"Loss",B861=C861,"Tie")</f>
        <v>Win</v>
      </c>
    </row>
    <row r="862" spans="1:4" x14ac:dyDescent="0.2">
      <c r="A862">
        <v>860</v>
      </c>
      <c r="B862">
        <v>113</v>
      </c>
      <c r="C862">
        <v>115</v>
      </c>
      <c r="D862" t="str" cm="1">
        <f t="array" ref="D862">_xlfn.IFS(B862&gt;C862,"Win",B862&lt;C862,"Loss",B862=C862,"Tie")</f>
        <v>Loss</v>
      </c>
    </row>
    <row r="863" spans="1:4" x14ac:dyDescent="0.2">
      <c r="A863">
        <v>861</v>
      </c>
      <c r="B863">
        <v>121</v>
      </c>
      <c r="C863">
        <v>115</v>
      </c>
      <c r="D863" t="str" cm="1">
        <f t="array" ref="D863">_xlfn.IFS(B863&gt;C863,"Win",B863&lt;C863,"Loss",B863=C863,"Tie")</f>
        <v>Win</v>
      </c>
    </row>
    <row r="864" spans="1:4" x14ac:dyDescent="0.2">
      <c r="A864">
        <v>862</v>
      </c>
      <c r="B864">
        <v>115</v>
      </c>
      <c r="C864">
        <v>96</v>
      </c>
      <c r="D864" t="str" cm="1">
        <f t="array" ref="D864">_xlfn.IFS(B864&gt;C864,"Win",B864&lt;C864,"Loss",B864=C864,"Tie")</f>
        <v>Win</v>
      </c>
    </row>
    <row r="865" spans="1:4" x14ac:dyDescent="0.2">
      <c r="A865">
        <v>863</v>
      </c>
      <c r="B865">
        <v>100</v>
      </c>
      <c r="C865">
        <v>87</v>
      </c>
      <c r="D865" t="str" cm="1">
        <f t="array" ref="D865">_xlfn.IFS(B865&gt;C865,"Win",B865&lt;C865,"Loss",B865=C865,"Tie")</f>
        <v>Win</v>
      </c>
    </row>
    <row r="866" spans="1:4" x14ac:dyDescent="0.2">
      <c r="A866">
        <v>864</v>
      </c>
      <c r="B866">
        <v>109</v>
      </c>
      <c r="C866">
        <v>91</v>
      </c>
      <c r="D866" t="str" cm="1">
        <f t="array" ref="D866">_xlfn.IFS(B866&gt;C866,"Win",B866&lt;C866,"Loss",B866=C866,"Tie")</f>
        <v>Win</v>
      </c>
    </row>
    <row r="867" spans="1:4" x14ac:dyDescent="0.2">
      <c r="A867">
        <v>865</v>
      </c>
      <c r="B867">
        <v>84</v>
      </c>
      <c r="C867">
        <v>112</v>
      </c>
      <c r="D867" t="str" cm="1">
        <f t="array" ref="D867">_xlfn.IFS(B867&gt;C867,"Win",B867&lt;C867,"Loss",B867=C867,"Tie")</f>
        <v>Loss</v>
      </c>
    </row>
    <row r="868" spans="1:4" x14ac:dyDescent="0.2">
      <c r="A868">
        <v>866</v>
      </c>
      <c r="B868">
        <v>110</v>
      </c>
      <c r="C868">
        <v>106</v>
      </c>
      <c r="D868" t="str" cm="1">
        <f t="array" ref="D868">_xlfn.IFS(B868&gt;C868,"Win",B868&lt;C868,"Loss",B868=C868,"Tie")</f>
        <v>Win</v>
      </c>
    </row>
    <row r="869" spans="1:4" x14ac:dyDescent="0.2">
      <c r="A869">
        <v>867</v>
      </c>
      <c r="B869">
        <v>125</v>
      </c>
      <c r="C869">
        <v>109</v>
      </c>
      <c r="D869" t="str" cm="1">
        <f t="array" ref="D869">_xlfn.IFS(B869&gt;C869,"Win",B869&lt;C869,"Loss",B869=C869,"Tie")</f>
        <v>Win</v>
      </c>
    </row>
    <row r="870" spans="1:4" x14ac:dyDescent="0.2">
      <c r="A870">
        <v>868</v>
      </c>
      <c r="B870">
        <v>114</v>
      </c>
      <c r="C870">
        <v>84</v>
      </c>
      <c r="D870" t="str" cm="1">
        <f t="array" ref="D870">_xlfn.IFS(B870&gt;C870,"Win",B870&lt;C870,"Loss",B870=C870,"Tie")</f>
        <v>Win</v>
      </c>
    </row>
    <row r="871" spans="1:4" x14ac:dyDescent="0.2">
      <c r="A871">
        <v>869</v>
      </c>
      <c r="B871">
        <v>114</v>
      </c>
      <c r="C871">
        <v>102</v>
      </c>
      <c r="D871" t="str" cm="1">
        <f t="array" ref="D871">_xlfn.IFS(B871&gt;C871,"Win",B871&lt;C871,"Loss",B871=C871,"Tie")</f>
        <v>Win</v>
      </c>
    </row>
    <row r="872" spans="1:4" x14ac:dyDescent="0.2">
      <c r="A872">
        <v>870</v>
      </c>
      <c r="B872">
        <v>96</v>
      </c>
      <c r="C872">
        <v>106</v>
      </c>
      <c r="D872" t="str" cm="1">
        <f t="array" ref="D872">_xlfn.IFS(B872&gt;C872,"Win",B872&lt;C872,"Loss",B872=C872,"Tie")</f>
        <v>Loss</v>
      </c>
    </row>
    <row r="873" spans="1:4" x14ac:dyDescent="0.2">
      <c r="A873">
        <v>871</v>
      </c>
      <c r="B873">
        <v>98</v>
      </c>
      <c r="C873">
        <v>116</v>
      </c>
      <c r="D873" t="str" cm="1">
        <f t="array" ref="D873">_xlfn.IFS(B873&gt;C873,"Win",B873&lt;C873,"Loss",B873=C873,"Tie")</f>
        <v>Loss</v>
      </c>
    </row>
    <row r="874" spans="1:4" x14ac:dyDescent="0.2">
      <c r="A874">
        <v>872</v>
      </c>
      <c r="B874">
        <v>88</v>
      </c>
      <c r="C874">
        <v>97</v>
      </c>
      <c r="D874" t="str" cm="1">
        <f t="array" ref="D874">_xlfn.IFS(B874&gt;C874,"Win",B874&lt;C874,"Loss",B874=C874,"Tie")</f>
        <v>Loss</v>
      </c>
    </row>
    <row r="875" spans="1:4" x14ac:dyDescent="0.2">
      <c r="A875">
        <v>873</v>
      </c>
      <c r="B875">
        <v>92</v>
      </c>
      <c r="C875">
        <v>90</v>
      </c>
      <c r="D875" t="str" cm="1">
        <f t="array" ref="D875">_xlfn.IFS(B875&gt;C875,"Win",B875&lt;C875,"Loss",B875=C875,"Tie")</f>
        <v>Win</v>
      </c>
    </row>
    <row r="876" spans="1:4" x14ac:dyDescent="0.2">
      <c r="A876">
        <v>874</v>
      </c>
      <c r="B876">
        <v>125</v>
      </c>
      <c r="C876">
        <v>111</v>
      </c>
      <c r="D876" t="str" cm="1">
        <f t="array" ref="D876">_xlfn.IFS(B876&gt;C876,"Win",B876&lt;C876,"Loss",B876=C876,"Tie")</f>
        <v>Win</v>
      </c>
    </row>
    <row r="877" spans="1:4" x14ac:dyDescent="0.2">
      <c r="A877">
        <v>875</v>
      </c>
      <c r="B877">
        <v>106</v>
      </c>
      <c r="C877">
        <v>115</v>
      </c>
      <c r="D877" t="str" cm="1">
        <f t="array" ref="D877">_xlfn.IFS(B877&gt;C877,"Win",B877&lt;C877,"Loss",B877=C877,"Tie")</f>
        <v>Loss</v>
      </c>
    </row>
    <row r="878" spans="1:4" x14ac:dyDescent="0.2">
      <c r="A878">
        <v>876</v>
      </c>
      <c r="B878">
        <v>97</v>
      </c>
      <c r="C878">
        <v>100</v>
      </c>
      <c r="D878" t="str" cm="1">
        <f t="array" ref="D878">_xlfn.IFS(B878&gt;C878,"Win",B878&lt;C878,"Loss",B878=C878,"Tie")</f>
        <v>Loss</v>
      </c>
    </row>
    <row r="879" spans="1:4" x14ac:dyDescent="0.2">
      <c r="A879">
        <v>877</v>
      </c>
      <c r="B879">
        <v>144</v>
      </c>
      <c r="C879">
        <v>85</v>
      </c>
      <c r="D879" t="str" cm="1">
        <f t="array" ref="D879">_xlfn.IFS(B879&gt;C879,"Win",B879&lt;C879,"Loss",B879=C879,"Tie")</f>
        <v>Win</v>
      </c>
    </row>
    <row r="880" spans="1:4" x14ac:dyDescent="0.2">
      <c r="A880">
        <v>878</v>
      </c>
      <c r="B880">
        <v>100</v>
      </c>
      <c r="C880">
        <v>116</v>
      </c>
      <c r="D880" t="str" cm="1">
        <f t="array" ref="D880">_xlfn.IFS(B880&gt;C880,"Win",B880&lt;C880,"Loss",B880=C880,"Tie")</f>
        <v>Loss</v>
      </c>
    </row>
    <row r="881" spans="1:4" x14ac:dyDescent="0.2">
      <c r="A881">
        <v>879</v>
      </c>
      <c r="B881">
        <v>129</v>
      </c>
      <c r="C881">
        <v>109</v>
      </c>
      <c r="D881" t="str" cm="1">
        <f t="array" ref="D881">_xlfn.IFS(B881&gt;C881,"Win",B881&lt;C881,"Loss",B881=C881,"Tie")</f>
        <v>Win</v>
      </c>
    </row>
    <row r="882" spans="1:4" x14ac:dyDescent="0.2">
      <c r="A882">
        <v>880</v>
      </c>
      <c r="B882">
        <v>97</v>
      </c>
      <c r="C882">
        <v>97</v>
      </c>
      <c r="D882" t="str" cm="1">
        <f t="array" ref="D882">_xlfn.IFS(B882&gt;C882,"Win",B882&lt;C882,"Loss",B882=C882,"Tie")</f>
        <v>Tie</v>
      </c>
    </row>
    <row r="883" spans="1:4" x14ac:dyDescent="0.2">
      <c r="A883">
        <v>881</v>
      </c>
      <c r="B883">
        <v>103</v>
      </c>
      <c r="C883">
        <v>102</v>
      </c>
      <c r="D883" t="str" cm="1">
        <f t="array" ref="D883">_xlfn.IFS(B883&gt;C883,"Win",B883&lt;C883,"Loss",B883=C883,"Tie")</f>
        <v>Win</v>
      </c>
    </row>
    <row r="884" spans="1:4" x14ac:dyDescent="0.2">
      <c r="A884">
        <v>882</v>
      </c>
      <c r="B884">
        <v>94</v>
      </c>
      <c r="C884">
        <v>124</v>
      </c>
      <c r="D884" t="str" cm="1">
        <f t="array" ref="D884">_xlfn.IFS(B884&gt;C884,"Win",B884&lt;C884,"Loss",B884=C884,"Tie")</f>
        <v>Loss</v>
      </c>
    </row>
    <row r="885" spans="1:4" x14ac:dyDescent="0.2">
      <c r="A885">
        <v>883</v>
      </c>
      <c r="B885">
        <v>122</v>
      </c>
      <c r="C885">
        <v>94</v>
      </c>
      <c r="D885" t="str" cm="1">
        <f t="array" ref="D885">_xlfn.IFS(B885&gt;C885,"Win",B885&lt;C885,"Loss",B885=C885,"Tie")</f>
        <v>Win</v>
      </c>
    </row>
    <row r="886" spans="1:4" x14ac:dyDescent="0.2">
      <c r="A886">
        <v>884</v>
      </c>
      <c r="B886">
        <v>70</v>
      </c>
      <c r="C886">
        <v>81</v>
      </c>
      <c r="D886" t="str" cm="1">
        <f t="array" ref="D886">_xlfn.IFS(B886&gt;C886,"Win",B886&lt;C886,"Loss",B886=C886,"Tie")</f>
        <v>Loss</v>
      </c>
    </row>
    <row r="887" spans="1:4" x14ac:dyDescent="0.2">
      <c r="A887">
        <v>885</v>
      </c>
      <c r="B887">
        <v>104</v>
      </c>
      <c r="C887">
        <v>104</v>
      </c>
      <c r="D887" t="str" cm="1">
        <f t="array" ref="D887">_xlfn.IFS(B887&gt;C887,"Win",B887&lt;C887,"Loss",B887=C887,"Tie")</f>
        <v>Tie</v>
      </c>
    </row>
    <row r="888" spans="1:4" x14ac:dyDescent="0.2">
      <c r="A888">
        <v>886</v>
      </c>
      <c r="B888">
        <v>119</v>
      </c>
      <c r="C888">
        <v>131</v>
      </c>
      <c r="D888" t="str" cm="1">
        <f t="array" ref="D888">_xlfn.IFS(B888&gt;C888,"Win",B888&lt;C888,"Loss",B888=C888,"Tie")</f>
        <v>Loss</v>
      </c>
    </row>
    <row r="889" spans="1:4" x14ac:dyDescent="0.2">
      <c r="A889">
        <v>887</v>
      </c>
      <c r="B889">
        <v>105</v>
      </c>
      <c r="C889">
        <v>121</v>
      </c>
      <c r="D889" t="str" cm="1">
        <f t="array" ref="D889">_xlfn.IFS(B889&gt;C889,"Win",B889&lt;C889,"Loss",B889=C889,"Tie")</f>
        <v>Loss</v>
      </c>
    </row>
    <row r="890" spans="1:4" x14ac:dyDescent="0.2">
      <c r="A890">
        <v>888</v>
      </c>
      <c r="B890">
        <v>102</v>
      </c>
      <c r="C890">
        <v>81</v>
      </c>
      <c r="D890" t="str" cm="1">
        <f t="array" ref="D890">_xlfn.IFS(B890&gt;C890,"Win",B890&lt;C890,"Loss",B890=C890,"Tie")</f>
        <v>Win</v>
      </c>
    </row>
    <row r="891" spans="1:4" x14ac:dyDescent="0.2">
      <c r="A891">
        <v>889</v>
      </c>
      <c r="B891">
        <v>118</v>
      </c>
      <c r="C891">
        <v>114</v>
      </c>
      <c r="D891" t="str" cm="1">
        <f t="array" ref="D891">_xlfn.IFS(B891&gt;C891,"Win",B891&lt;C891,"Loss",B891=C891,"Tie")</f>
        <v>Win</v>
      </c>
    </row>
    <row r="892" spans="1:4" x14ac:dyDescent="0.2">
      <c r="A892">
        <v>890</v>
      </c>
      <c r="B892">
        <v>120</v>
      </c>
      <c r="C892">
        <v>119</v>
      </c>
      <c r="D892" t="str" cm="1">
        <f t="array" ref="D892">_xlfn.IFS(B892&gt;C892,"Win",B892&lt;C892,"Loss",B892=C892,"Tie")</f>
        <v>Win</v>
      </c>
    </row>
    <row r="893" spans="1:4" x14ac:dyDescent="0.2">
      <c r="A893">
        <v>891</v>
      </c>
      <c r="B893">
        <v>113</v>
      </c>
      <c r="C893">
        <v>100</v>
      </c>
      <c r="D893" t="str" cm="1">
        <f t="array" ref="D893">_xlfn.IFS(B893&gt;C893,"Win",B893&lt;C893,"Loss",B893=C893,"Tie")</f>
        <v>Win</v>
      </c>
    </row>
    <row r="894" spans="1:4" x14ac:dyDescent="0.2">
      <c r="A894">
        <v>892</v>
      </c>
      <c r="B894">
        <v>112</v>
      </c>
      <c r="C894">
        <v>96</v>
      </c>
      <c r="D894" t="str" cm="1">
        <f t="array" ref="D894">_xlfn.IFS(B894&gt;C894,"Win",B894&lt;C894,"Loss",B894=C894,"Tie")</f>
        <v>Win</v>
      </c>
    </row>
    <row r="895" spans="1:4" x14ac:dyDescent="0.2">
      <c r="A895">
        <v>893</v>
      </c>
      <c r="B895">
        <v>115</v>
      </c>
      <c r="C895">
        <v>102</v>
      </c>
      <c r="D895" t="str" cm="1">
        <f t="array" ref="D895">_xlfn.IFS(B895&gt;C895,"Win",B895&lt;C895,"Loss",B895=C895,"Tie")</f>
        <v>Win</v>
      </c>
    </row>
    <row r="896" spans="1:4" x14ac:dyDescent="0.2">
      <c r="A896">
        <v>894</v>
      </c>
      <c r="B896">
        <v>117</v>
      </c>
      <c r="C896">
        <v>103</v>
      </c>
      <c r="D896" t="str" cm="1">
        <f t="array" ref="D896">_xlfn.IFS(B896&gt;C896,"Win",B896&lt;C896,"Loss",B896=C896,"Tie")</f>
        <v>Win</v>
      </c>
    </row>
    <row r="897" spans="1:4" x14ac:dyDescent="0.2">
      <c r="A897">
        <v>895</v>
      </c>
      <c r="B897">
        <v>112</v>
      </c>
      <c r="C897">
        <v>89</v>
      </c>
      <c r="D897" t="str" cm="1">
        <f t="array" ref="D897">_xlfn.IFS(B897&gt;C897,"Win",B897&lt;C897,"Loss",B897=C897,"Tie")</f>
        <v>Win</v>
      </c>
    </row>
    <row r="898" spans="1:4" x14ac:dyDescent="0.2">
      <c r="A898">
        <v>896</v>
      </c>
      <c r="B898">
        <v>122</v>
      </c>
      <c r="C898">
        <v>94</v>
      </c>
      <c r="D898" t="str" cm="1">
        <f t="array" ref="D898">_xlfn.IFS(B898&gt;C898,"Win",B898&lt;C898,"Loss",B898=C898,"Tie")</f>
        <v>Win</v>
      </c>
    </row>
    <row r="899" spans="1:4" x14ac:dyDescent="0.2">
      <c r="A899">
        <v>897</v>
      </c>
      <c r="B899">
        <v>124</v>
      </c>
      <c r="C899">
        <v>79</v>
      </c>
      <c r="D899" t="str" cm="1">
        <f t="array" ref="D899">_xlfn.IFS(B899&gt;C899,"Win",B899&lt;C899,"Loss",B899=C899,"Tie")</f>
        <v>Win</v>
      </c>
    </row>
    <row r="900" spans="1:4" x14ac:dyDescent="0.2">
      <c r="A900">
        <v>898</v>
      </c>
      <c r="B900">
        <v>118</v>
      </c>
      <c r="C900">
        <v>95</v>
      </c>
      <c r="D900" t="str" cm="1">
        <f t="array" ref="D900">_xlfn.IFS(B900&gt;C900,"Win",B900&lt;C900,"Loss",B900=C900,"Tie")</f>
        <v>Win</v>
      </c>
    </row>
    <row r="901" spans="1:4" x14ac:dyDescent="0.2">
      <c r="A901">
        <v>899</v>
      </c>
      <c r="B901">
        <v>158</v>
      </c>
      <c r="C901">
        <v>100</v>
      </c>
      <c r="D901" t="str" cm="1">
        <f t="array" ref="D901">_xlfn.IFS(B901&gt;C901,"Win",B901&lt;C901,"Loss",B901=C901,"Tie")</f>
        <v>Win</v>
      </c>
    </row>
    <row r="902" spans="1:4" x14ac:dyDescent="0.2">
      <c r="A902">
        <v>900</v>
      </c>
      <c r="B902">
        <v>124</v>
      </c>
      <c r="C902">
        <v>115</v>
      </c>
      <c r="D902" t="str" cm="1">
        <f t="array" ref="D902">_xlfn.IFS(B902&gt;C902,"Win",B902&lt;C902,"Loss",B902=C902,"Tie")</f>
        <v>Win</v>
      </c>
    </row>
    <row r="903" spans="1:4" x14ac:dyDescent="0.2">
      <c r="A903">
        <v>901</v>
      </c>
      <c r="B903">
        <v>111</v>
      </c>
      <c r="C903">
        <v>97</v>
      </c>
      <c r="D903" t="str" cm="1">
        <f t="array" ref="D903">_xlfn.IFS(B903&gt;C903,"Win",B903&lt;C903,"Loss",B903=C903,"Tie")</f>
        <v>Win</v>
      </c>
    </row>
    <row r="904" spans="1:4" x14ac:dyDescent="0.2">
      <c r="A904">
        <v>902</v>
      </c>
      <c r="B904">
        <v>88</v>
      </c>
      <c r="C904">
        <v>91</v>
      </c>
      <c r="D904" t="str" cm="1">
        <f t="array" ref="D904">_xlfn.IFS(B904&gt;C904,"Win",B904&lt;C904,"Loss",B904=C904,"Tie")</f>
        <v>Loss</v>
      </c>
    </row>
    <row r="905" spans="1:4" x14ac:dyDescent="0.2">
      <c r="A905">
        <v>903</v>
      </c>
      <c r="B905">
        <v>104</v>
      </c>
      <c r="C905">
        <v>104</v>
      </c>
      <c r="D905" t="str" cm="1">
        <f t="array" ref="D905">_xlfn.IFS(B905&gt;C905,"Win",B905&lt;C905,"Loss",B905=C905,"Tie")</f>
        <v>Tie</v>
      </c>
    </row>
    <row r="906" spans="1:4" x14ac:dyDescent="0.2">
      <c r="A906">
        <v>904</v>
      </c>
      <c r="B906">
        <v>122</v>
      </c>
      <c r="C906">
        <v>91</v>
      </c>
      <c r="D906" t="str" cm="1">
        <f t="array" ref="D906">_xlfn.IFS(B906&gt;C906,"Win",B906&lt;C906,"Loss",B906=C906,"Tie")</f>
        <v>Win</v>
      </c>
    </row>
    <row r="907" spans="1:4" x14ac:dyDescent="0.2">
      <c r="A907">
        <v>905</v>
      </c>
      <c r="B907">
        <v>119</v>
      </c>
      <c r="C907">
        <v>101</v>
      </c>
      <c r="D907" t="str" cm="1">
        <f t="array" ref="D907">_xlfn.IFS(B907&gt;C907,"Win",B907&lt;C907,"Loss",B907=C907,"Tie")</f>
        <v>Win</v>
      </c>
    </row>
    <row r="908" spans="1:4" x14ac:dyDescent="0.2">
      <c r="A908">
        <v>906</v>
      </c>
      <c r="B908">
        <v>108</v>
      </c>
      <c r="C908">
        <v>98</v>
      </c>
      <c r="D908" t="str" cm="1">
        <f t="array" ref="D908">_xlfn.IFS(B908&gt;C908,"Win",B908&lt;C908,"Loss",B908=C908,"Tie")</f>
        <v>Win</v>
      </c>
    </row>
    <row r="909" spans="1:4" x14ac:dyDescent="0.2">
      <c r="A909">
        <v>907</v>
      </c>
      <c r="B909">
        <v>97</v>
      </c>
      <c r="C909">
        <v>99</v>
      </c>
      <c r="D909" t="str" cm="1">
        <f t="array" ref="D909">_xlfn.IFS(B909&gt;C909,"Win",B909&lt;C909,"Loss",B909=C909,"Tie")</f>
        <v>Loss</v>
      </c>
    </row>
    <row r="910" spans="1:4" x14ac:dyDescent="0.2">
      <c r="A910">
        <v>908</v>
      </c>
      <c r="B910">
        <v>137</v>
      </c>
      <c r="C910">
        <v>101</v>
      </c>
      <c r="D910" t="str" cm="1">
        <f t="array" ref="D910">_xlfn.IFS(B910&gt;C910,"Win",B910&lt;C910,"Loss",B910=C910,"Tie")</f>
        <v>Win</v>
      </c>
    </row>
    <row r="911" spans="1:4" x14ac:dyDescent="0.2">
      <c r="A911">
        <v>909</v>
      </c>
      <c r="B911">
        <v>113</v>
      </c>
      <c r="C911">
        <v>98</v>
      </c>
      <c r="D911" t="str" cm="1">
        <f t="array" ref="D911">_xlfn.IFS(B911&gt;C911,"Win",B911&lt;C911,"Loss",B911=C911,"Tie")</f>
        <v>Win</v>
      </c>
    </row>
    <row r="912" spans="1:4" x14ac:dyDescent="0.2">
      <c r="A912">
        <v>910</v>
      </c>
      <c r="B912">
        <v>126</v>
      </c>
      <c r="C912">
        <v>106</v>
      </c>
      <c r="D912" t="str" cm="1">
        <f t="array" ref="D912">_xlfn.IFS(B912&gt;C912,"Win",B912&lt;C912,"Loss",B912=C912,"Tie")</f>
        <v>Win</v>
      </c>
    </row>
    <row r="913" spans="1:4" x14ac:dyDescent="0.2">
      <c r="A913">
        <v>911</v>
      </c>
      <c r="B913">
        <v>116</v>
      </c>
      <c r="C913">
        <v>84</v>
      </c>
      <c r="D913" t="str" cm="1">
        <f t="array" ref="D913">_xlfn.IFS(B913&gt;C913,"Win",B913&lt;C913,"Loss",B913=C913,"Tie")</f>
        <v>Win</v>
      </c>
    </row>
    <row r="914" spans="1:4" x14ac:dyDescent="0.2">
      <c r="A914">
        <v>912</v>
      </c>
      <c r="B914">
        <v>95</v>
      </c>
      <c r="C914">
        <v>95</v>
      </c>
      <c r="D914" t="str" cm="1">
        <f t="array" ref="D914">_xlfn.IFS(B914&gt;C914,"Win",B914&lt;C914,"Loss",B914=C914,"Tie")</f>
        <v>Tie</v>
      </c>
    </row>
    <row r="915" spans="1:4" x14ac:dyDescent="0.2">
      <c r="A915">
        <v>913</v>
      </c>
      <c r="B915">
        <v>91</v>
      </c>
      <c r="C915">
        <v>97</v>
      </c>
      <c r="D915" t="str" cm="1">
        <f t="array" ref="D915">_xlfn.IFS(B915&gt;C915,"Win",B915&lt;C915,"Loss",B915=C915,"Tie")</f>
        <v>Loss</v>
      </c>
    </row>
    <row r="916" spans="1:4" x14ac:dyDescent="0.2">
      <c r="A916">
        <v>914</v>
      </c>
      <c r="B916">
        <v>121</v>
      </c>
      <c r="C916">
        <v>113</v>
      </c>
      <c r="D916" t="str" cm="1">
        <f t="array" ref="D916">_xlfn.IFS(B916&gt;C916,"Win",B916&lt;C916,"Loss",B916=C916,"Tie")</f>
        <v>Win</v>
      </c>
    </row>
    <row r="917" spans="1:4" x14ac:dyDescent="0.2">
      <c r="A917">
        <v>915</v>
      </c>
      <c r="B917">
        <v>126</v>
      </c>
      <c r="C917">
        <v>93</v>
      </c>
      <c r="D917" t="str" cm="1">
        <f t="array" ref="D917">_xlfn.IFS(B917&gt;C917,"Win",B917&lt;C917,"Loss",B917=C917,"Tie")</f>
        <v>Win</v>
      </c>
    </row>
    <row r="918" spans="1:4" x14ac:dyDescent="0.2">
      <c r="A918">
        <v>916</v>
      </c>
      <c r="B918">
        <v>94</v>
      </c>
      <c r="C918">
        <v>83</v>
      </c>
      <c r="D918" t="str" cm="1">
        <f t="array" ref="D918">_xlfn.IFS(B918&gt;C918,"Win",B918&lt;C918,"Loss",B918=C918,"Tie")</f>
        <v>Win</v>
      </c>
    </row>
    <row r="919" spans="1:4" x14ac:dyDescent="0.2">
      <c r="A919">
        <v>917</v>
      </c>
      <c r="B919">
        <v>117</v>
      </c>
      <c r="C919">
        <v>104</v>
      </c>
      <c r="D919" t="str" cm="1">
        <f t="array" ref="D919">_xlfn.IFS(B919&gt;C919,"Win",B919&lt;C919,"Loss",B919=C919,"Tie")</f>
        <v>Win</v>
      </c>
    </row>
    <row r="920" spans="1:4" x14ac:dyDescent="0.2">
      <c r="A920">
        <v>918</v>
      </c>
      <c r="B920">
        <v>109</v>
      </c>
      <c r="C920">
        <v>93</v>
      </c>
      <c r="D920" t="str" cm="1">
        <f t="array" ref="D920">_xlfn.IFS(B920&gt;C920,"Win",B920&lt;C920,"Loss",B920=C920,"Tie")</f>
        <v>Win</v>
      </c>
    </row>
    <row r="921" spans="1:4" x14ac:dyDescent="0.2">
      <c r="A921">
        <v>919</v>
      </c>
      <c r="B921">
        <v>108</v>
      </c>
      <c r="C921">
        <v>80</v>
      </c>
      <c r="D921" t="str" cm="1">
        <f t="array" ref="D921">_xlfn.IFS(B921&gt;C921,"Win",B921&lt;C921,"Loss",B921=C921,"Tie")</f>
        <v>Win</v>
      </c>
    </row>
    <row r="922" spans="1:4" x14ac:dyDescent="0.2">
      <c r="A922">
        <v>920</v>
      </c>
      <c r="B922">
        <v>123</v>
      </c>
      <c r="C922">
        <v>104</v>
      </c>
      <c r="D922" t="str" cm="1">
        <f t="array" ref="D922">_xlfn.IFS(B922&gt;C922,"Win",B922&lt;C922,"Loss",B922=C922,"Tie")</f>
        <v>Win</v>
      </c>
    </row>
    <row r="923" spans="1:4" x14ac:dyDescent="0.2">
      <c r="A923">
        <v>921</v>
      </c>
      <c r="B923">
        <v>128</v>
      </c>
      <c r="C923">
        <v>107</v>
      </c>
      <c r="D923" t="str" cm="1">
        <f t="array" ref="D923">_xlfn.IFS(B923&gt;C923,"Win",B923&lt;C923,"Loss",B923=C923,"Tie")</f>
        <v>Win</v>
      </c>
    </row>
    <row r="924" spans="1:4" x14ac:dyDescent="0.2">
      <c r="A924">
        <v>922</v>
      </c>
      <c r="B924">
        <v>104</v>
      </c>
      <c r="C924">
        <v>109</v>
      </c>
      <c r="D924" t="str" cm="1">
        <f t="array" ref="D924">_xlfn.IFS(B924&gt;C924,"Win",B924&lt;C924,"Loss",B924=C924,"Tie")</f>
        <v>Loss</v>
      </c>
    </row>
    <row r="925" spans="1:4" x14ac:dyDescent="0.2">
      <c r="A925">
        <v>923</v>
      </c>
      <c r="B925">
        <v>96</v>
      </c>
      <c r="C925">
        <v>110</v>
      </c>
      <c r="D925" t="str" cm="1">
        <f t="array" ref="D925">_xlfn.IFS(B925&gt;C925,"Win",B925&lt;C925,"Loss",B925=C925,"Tie")</f>
        <v>Loss</v>
      </c>
    </row>
    <row r="926" spans="1:4" x14ac:dyDescent="0.2">
      <c r="A926">
        <v>924</v>
      </c>
      <c r="B926">
        <v>112</v>
      </c>
      <c r="C926">
        <v>90</v>
      </c>
      <c r="D926" t="str" cm="1">
        <f t="array" ref="D926">_xlfn.IFS(B926&gt;C926,"Win",B926&lt;C926,"Loss",B926=C926,"Tie")</f>
        <v>Win</v>
      </c>
    </row>
    <row r="927" spans="1:4" x14ac:dyDescent="0.2">
      <c r="A927">
        <v>925</v>
      </c>
      <c r="B927">
        <v>101</v>
      </c>
      <c r="C927">
        <v>104</v>
      </c>
      <c r="D927" t="str" cm="1">
        <f t="array" ref="D927">_xlfn.IFS(B927&gt;C927,"Win",B927&lt;C927,"Loss",B927=C927,"Tie")</f>
        <v>Loss</v>
      </c>
    </row>
    <row r="928" spans="1:4" x14ac:dyDescent="0.2">
      <c r="A928">
        <v>926</v>
      </c>
      <c r="B928">
        <v>115</v>
      </c>
      <c r="C928">
        <v>70</v>
      </c>
      <c r="D928" t="str" cm="1">
        <f t="array" ref="D928">_xlfn.IFS(B928&gt;C928,"Win",B928&lt;C928,"Loss",B928=C928,"Tie")</f>
        <v>Win</v>
      </c>
    </row>
    <row r="929" spans="1:4" x14ac:dyDescent="0.2">
      <c r="A929">
        <v>927</v>
      </c>
      <c r="B929">
        <v>114</v>
      </c>
      <c r="C929">
        <v>156</v>
      </c>
      <c r="D929" t="str" cm="1">
        <f t="array" ref="D929">_xlfn.IFS(B929&gt;C929,"Win",B929&lt;C929,"Loss",B929=C929,"Tie")</f>
        <v>Loss</v>
      </c>
    </row>
    <row r="930" spans="1:4" x14ac:dyDescent="0.2">
      <c r="A930">
        <v>928</v>
      </c>
      <c r="B930">
        <v>129</v>
      </c>
      <c r="C930">
        <v>101</v>
      </c>
      <c r="D930" t="str" cm="1">
        <f t="array" ref="D930">_xlfn.IFS(B930&gt;C930,"Win",B930&lt;C930,"Loss",B930=C930,"Tie")</f>
        <v>Win</v>
      </c>
    </row>
    <row r="931" spans="1:4" x14ac:dyDescent="0.2">
      <c r="A931">
        <v>929</v>
      </c>
      <c r="B931">
        <v>116</v>
      </c>
      <c r="C931">
        <v>80</v>
      </c>
      <c r="D931" t="str" cm="1">
        <f t="array" ref="D931">_xlfn.IFS(B931&gt;C931,"Win",B931&lt;C931,"Loss",B931=C931,"Tie")</f>
        <v>Win</v>
      </c>
    </row>
    <row r="932" spans="1:4" x14ac:dyDescent="0.2">
      <c r="A932">
        <v>930</v>
      </c>
      <c r="B932">
        <v>96</v>
      </c>
      <c r="C932">
        <v>100</v>
      </c>
      <c r="D932" t="str" cm="1">
        <f t="array" ref="D932">_xlfn.IFS(B932&gt;C932,"Win",B932&lt;C932,"Loss",B932=C932,"Tie")</f>
        <v>Loss</v>
      </c>
    </row>
    <row r="933" spans="1:4" x14ac:dyDescent="0.2">
      <c r="A933">
        <v>931</v>
      </c>
      <c r="B933">
        <v>128</v>
      </c>
      <c r="C933">
        <v>93</v>
      </c>
      <c r="D933" t="str" cm="1">
        <f t="array" ref="D933">_xlfn.IFS(B933&gt;C933,"Win",B933&lt;C933,"Loss",B933=C933,"Tie")</f>
        <v>Win</v>
      </c>
    </row>
    <row r="934" spans="1:4" x14ac:dyDescent="0.2">
      <c r="A934">
        <v>932</v>
      </c>
      <c r="B934">
        <v>122</v>
      </c>
      <c r="C934">
        <v>91</v>
      </c>
      <c r="D934" t="str" cm="1">
        <f t="array" ref="D934">_xlfn.IFS(B934&gt;C934,"Win",B934&lt;C934,"Loss",B934=C934,"Tie")</f>
        <v>Win</v>
      </c>
    </row>
    <row r="935" spans="1:4" x14ac:dyDescent="0.2">
      <c r="A935">
        <v>933</v>
      </c>
      <c r="B935">
        <v>104</v>
      </c>
      <c r="C935">
        <v>94</v>
      </c>
      <c r="D935" t="str" cm="1">
        <f t="array" ref="D935">_xlfn.IFS(B935&gt;C935,"Win",B935&lt;C935,"Loss",B935=C935,"Tie")</f>
        <v>Win</v>
      </c>
    </row>
    <row r="936" spans="1:4" x14ac:dyDescent="0.2">
      <c r="A936">
        <v>934</v>
      </c>
      <c r="B936">
        <v>84</v>
      </c>
      <c r="C936">
        <v>118</v>
      </c>
      <c r="D936" t="str" cm="1">
        <f t="array" ref="D936">_xlfn.IFS(B936&gt;C936,"Win",B936&lt;C936,"Loss",B936=C936,"Tie")</f>
        <v>Loss</v>
      </c>
    </row>
    <row r="937" spans="1:4" x14ac:dyDescent="0.2">
      <c r="A937">
        <v>935</v>
      </c>
      <c r="B937">
        <v>117</v>
      </c>
      <c r="C937">
        <v>76</v>
      </c>
      <c r="D937" t="str" cm="1">
        <f t="array" ref="D937">_xlfn.IFS(B937&gt;C937,"Win",B937&lt;C937,"Loss",B937=C937,"Tie")</f>
        <v>Win</v>
      </c>
    </row>
    <row r="938" spans="1:4" x14ac:dyDescent="0.2">
      <c r="A938">
        <v>936</v>
      </c>
      <c r="B938">
        <v>133</v>
      </c>
      <c r="C938">
        <v>98</v>
      </c>
      <c r="D938" t="str" cm="1">
        <f t="array" ref="D938">_xlfn.IFS(B938&gt;C938,"Win",B938&lt;C938,"Loss",B938=C938,"Tie")</f>
        <v>Win</v>
      </c>
    </row>
    <row r="939" spans="1:4" x14ac:dyDescent="0.2">
      <c r="A939">
        <v>937</v>
      </c>
      <c r="B939">
        <v>106</v>
      </c>
      <c r="C939">
        <v>104</v>
      </c>
      <c r="D939" t="str" cm="1">
        <f t="array" ref="D939">_xlfn.IFS(B939&gt;C939,"Win",B939&lt;C939,"Loss",B939=C939,"Tie")</f>
        <v>Win</v>
      </c>
    </row>
    <row r="940" spans="1:4" x14ac:dyDescent="0.2">
      <c r="A940">
        <v>938</v>
      </c>
      <c r="B940">
        <v>135</v>
      </c>
      <c r="C940">
        <v>97</v>
      </c>
      <c r="D940" t="str" cm="1">
        <f t="array" ref="D940">_xlfn.IFS(B940&gt;C940,"Win",B940&lt;C940,"Loss",B940=C940,"Tie")</f>
        <v>Win</v>
      </c>
    </row>
    <row r="941" spans="1:4" x14ac:dyDescent="0.2">
      <c r="A941">
        <v>939</v>
      </c>
      <c r="B941">
        <v>111</v>
      </c>
      <c r="C941">
        <v>102</v>
      </c>
      <c r="D941" t="str" cm="1">
        <f t="array" ref="D941">_xlfn.IFS(B941&gt;C941,"Win",B941&lt;C941,"Loss",B941=C941,"Tie")</f>
        <v>Win</v>
      </c>
    </row>
    <row r="942" spans="1:4" x14ac:dyDescent="0.2">
      <c r="A942">
        <v>940</v>
      </c>
      <c r="B942">
        <v>112</v>
      </c>
      <c r="C942">
        <v>85</v>
      </c>
      <c r="D942" t="str" cm="1">
        <f t="array" ref="D942">_xlfn.IFS(B942&gt;C942,"Win",B942&lt;C942,"Loss",B942=C942,"Tie")</f>
        <v>Win</v>
      </c>
    </row>
    <row r="943" spans="1:4" x14ac:dyDescent="0.2">
      <c r="A943">
        <v>941</v>
      </c>
      <c r="B943">
        <v>119</v>
      </c>
      <c r="C943">
        <v>132</v>
      </c>
      <c r="D943" t="str" cm="1">
        <f t="array" ref="D943">_xlfn.IFS(B943&gt;C943,"Win",B943&lt;C943,"Loss",B943=C943,"Tie")</f>
        <v>Loss</v>
      </c>
    </row>
    <row r="944" spans="1:4" x14ac:dyDescent="0.2">
      <c r="A944">
        <v>942</v>
      </c>
      <c r="B944">
        <v>97</v>
      </c>
      <c r="C944">
        <v>112</v>
      </c>
      <c r="D944" t="str" cm="1">
        <f t="array" ref="D944">_xlfn.IFS(B944&gt;C944,"Win",B944&lt;C944,"Loss",B944=C944,"Tie")</f>
        <v>Loss</v>
      </c>
    </row>
    <row r="945" spans="1:4" x14ac:dyDescent="0.2">
      <c r="A945">
        <v>943</v>
      </c>
      <c r="B945">
        <v>134</v>
      </c>
      <c r="C945">
        <v>125</v>
      </c>
      <c r="D945" t="str" cm="1">
        <f t="array" ref="D945">_xlfn.IFS(B945&gt;C945,"Win",B945&lt;C945,"Loss",B945=C945,"Tie")</f>
        <v>Win</v>
      </c>
    </row>
    <row r="946" spans="1:4" x14ac:dyDescent="0.2">
      <c r="A946">
        <v>944</v>
      </c>
      <c r="B946">
        <v>105</v>
      </c>
      <c r="C946">
        <v>113</v>
      </c>
      <c r="D946" t="str" cm="1">
        <f t="array" ref="D946">_xlfn.IFS(B946&gt;C946,"Win",B946&lt;C946,"Loss",B946=C946,"Tie")</f>
        <v>Loss</v>
      </c>
    </row>
    <row r="947" spans="1:4" x14ac:dyDescent="0.2">
      <c r="A947">
        <v>945</v>
      </c>
      <c r="B947">
        <v>123</v>
      </c>
      <c r="C947">
        <v>94</v>
      </c>
      <c r="D947" t="str" cm="1">
        <f t="array" ref="D947">_xlfn.IFS(B947&gt;C947,"Win",B947&lt;C947,"Loss",B947=C947,"Tie")</f>
        <v>Win</v>
      </c>
    </row>
    <row r="948" spans="1:4" x14ac:dyDescent="0.2">
      <c r="A948">
        <v>946</v>
      </c>
      <c r="B948">
        <v>89</v>
      </c>
      <c r="C948">
        <v>96</v>
      </c>
      <c r="D948" t="str" cm="1">
        <f t="array" ref="D948">_xlfn.IFS(B948&gt;C948,"Win",B948&lt;C948,"Loss",B948=C948,"Tie")</f>
        <v>Loss</v>
      </c>
    </row>
    <row r="949" spans="1:4" x14ac:dyDescent="0.2">
      <c r="A949">
        <v>947</v>
      </c>
      <c r="B949">
        <v>121</v>
      </c>
      <c r="C949">
        <v>114</v>
      </c>
      <c r="D949" t="str" cm="1">
        <f t="array" ref="D949">_xlfn.IFS(B949&gt;C949,"Win",B949&lt;C949,"Loss",B949=C949,"Tie")</f>
        <v>Win</v>
      </c>
    </row>
    <row r="950" spans="1:4" x14ac:dyDescent="0.2">
      <c r="A950">
        <v>948</v>
      </c>
      <c r="B950">
        <v>133</v>
      </c>
      <c r="C950">
        <v>117</v>
      </c>
      <c r="D950" t="str" cm="1">
        <f t="array" ref="D950">_xlfn.IFS(B950&gt;C950,"Win",B950&lt;C950,"Loss",B950=C950,"Tie")</f>
        <v>Win</v>
      </c>
    </row>
    <row r="951" spans="1:4" x14ac:dyDescent="0.2">
      <c r="A951">
        <v>949</v>
      </c>
      <c r="B951">
        <v>122</v>
      </c>
      <c r="C951">
        <v>86</v>
      </c>
      <c r="D951" t="str" cm="1">
        <f t="array" ref="D951">_xlfn.IFS(B951&gt;C951,"Win",B951&lt;C951,"Loss",B951=C951,"Tie")</f>
        <v>Win</v>
      </c>
    </row>
    <row r="952" spans="1:4" x14ac:dyDescent="0.2">
      <c r="A952">
        <v>950</v>
      </c>
      <c r="B952">
        <v>129</v>
      </c>
      <c r="C952">
        <v>99</v>
      </c>
      <c r="D952" t="str" cm="1">
        <f t="array" ref="D952">_xlfn.IFS(B952&gt;C952,"Win",B952&lt;C952,"Loss",B952=C952,"Tie")</f>
        <v>Win</v>
      </c>
    </row>
    <row r="953" spans="1:4" x14ac:dyDescent="0.2">
      <c r="A953">
        <v>951</v>
      </c>
      <c r="B953">
        <v>90</v>
      </c>
      <c r="C953">
        <v>90</v>
      </c>
      <c r="D953" t="str" cm="1">
        <f t="array" ref="D953">_xlfn.IFS(B953&gt;C953,"Win",B953&lt;C953,"Loss",B953=C953,"Tie")</f>
        <v>Tie</v>
      </c>
    </row>
    <row r="954" spans="1:4" x14ac:dyDescent="0.2">
      <c r="A954">
        <v>952</v>
      </c>
      <c r="B954">
        <v>102</v>
      </c>
      <c r="C954">
        <v>117</v>
      </c>
      <c r="D954" t="str" cm="1">
        <f t="array" ref="D954">_xlfn.IFS(B954&gt;C954,"Win",B954&lt;C954,"Loss",B954=C954,"Tie")</f>
        <v>Loss</v>
      </c>
    </row>
    <row r="955" spans="1:4" x14ac:dyDescent="0.2">
      <c r="A955">
        <v>953</v>
      </c>
      <c r="B955">
        <v>93</v>
      </c>
      <c r="C955">
        <v>86</v>
      </c>
      <c r="D955" t="str" cm="1">
        <f t="array" ref="D955">_xlfn.IFS(B955&gt;C955,"Win",B955&lt;C955,"Loss",B955=C955,"Tie")</f>
        <v>Win</v>
      </c>
    </row>
    <row r="956" spans="1:4" x14ac:dyDescent="0.2">
      <c r="A956">
        <v>954</v>
      </c>
      <c r="B956">
        <v>112</v>
      </c>
      <c r="C956">
        <v>98</v>
      </c>
      <c r="D956" t="str" cm="1">
        <f t="array" ref="D956">_xlfn.IFS(B956&gt;C956,"Win",B956&lt;C956,"Loss",B956=C956,"Tie")</f>
        <v>Win</v>
      </c>
    </row>
    <row r="957" spans="1:4" x14ac:dyDescent="0.2">
      <c r="A957">
        <v>955</v>
      </c>
      <c r="B957">
        <v>103</v>
      </c>
      <c r="C957">
        <v>99</v>
      </c>
      <c r="D957" t="str" cm="1">
        <f t="array" ref="D957">_xlfn.IFS(B957&gt;C957,"Win",B957&lt;C957,"Loss",B957=C957,"Tie")</f>
        <v>Win</v>
      </c>
    </row>
    <row r="958" spans="1:4" x14ac:dyDescent="0.2">
      <c r="A958">
        <v>956</v>
      </c>
      <c r="B958">
        <v>117</v>
      </c>
      <c r="C958">
        <v>102</v>
      </c>
      <c r="D958" t="str" cm="1">
        <f t="array" ref="D958">_xlfn.IFS(B958&gt;C958,"Win",B958&lt;C958,"Loss",B958=C958,"Tie")</f>
        <v>Win</v>
      </c>
    </row>
    <row r="959" spans="1:4" x14ac:dyDescent="0.2">
      <c r="A959">
        <v>957</v>
      </c>
      <c r="B959">
        <v>89</v>
      </c>
      <c r="C959">
        <v>71</v>
      </c>
      <c r="D959" t="str" cm="1">
        <f t="array" ref="D959">_xlfn.IFS(B959&gt;C959,"Win",B959&lt;C959,"Loss",B959=C959,"Tie")</f>
        <v>Win</v>
      </c>
    </row>
    <row r="960" spans="1:4" x14ac:dyDescent="0.2">
      <c r="A960">
        <v>958</v>
      </c>
      <c r="B960">
        <v>97</v>
      </c>
      <c r="C960">
        <v>94</v>
      </c>
      <c r="D960" t="str" cm="1">
        <f t="array" ref="D960">_xlfn.IFS(B960&gt;C960,"Win",B960&lt;C960,"Loss",B960=C960,"Tie")</f>
        <v>Win</v>
      </c>
    </row>
    <row r="961" spans="1:4" x14ac:dyDescent="0.2">
      <c r="A961">
        <v>959</v>
      </c>
      <c r="B961">
        <v>106</v>
      </c>
      <c r="C961">
        <v>97</v>
      </c>
      <c r="D961" t="str" cm="1">
        <f t="array" ref="D961">_xlfn.IFS(B961&gt;C961,"Win",B961&lt;C961,"Loss",B961=C961,"Tie")</f>
        <v>Win</v>
      </c>
    </row>
    <row r="962" spans="1:4" x14ac:dyDescent="0.2">
      <c r="A962">
        <v>960</v>
      </c>
      <c r="B962">
        <v>114</v>
      </c>
      <c r="C962">
        <v>114</v>
      </c>
      <c r="D962" t="str" cm="1">
        <f t="array" ref="D962">_xlfn.IFS(B962&gt;C962,"Win",B962&lt;C962,"Loss",B962=C962,"Tie")</f>
        <v>Tie</v>
      </c>
    </row>
    <row r="963" spans="1:4" x14ac:dyDescent="0.2">
      <c r="A963">
        <v>961</v>
      </c>
      <c r="B963">
        <v>114</v>
      </c>
      <c r="C963">
        <v>133</v>
      </c>
      <c r="D963" t="str" cm="1">
        <f t="array" ref="D963">_xlfn.IFS(B963&gt;C963,"Win",B963&lt;C963,"Loss",B963=C963,"Tie")</f>
        <v>Loss</v>
      </c>
    </row>
    <row r="964" spans="1:4" x14ac:dyDescent="0.2">
      <c r="A964">
        <v>962</v>
      </c>
      <c r="B964">
        <v>111</v>
      </c>
      <c r="C964">
        <v>107</v>
      </c>
      <c r="D964" t="str" cm="1">
        <f t="array" ref="D964">_xlfn.IFS(B964&gt;C964,"Win",B964&lt;C964,"Loss",B964=C964,"Tie")</f>
        <v>Win</v>
      </c>
    </row>
    <row r="965" spans="1:4" x14ac:dyDescent="0.2">
      <c r="A965">
        <v>963</v>
      </c>
      <c r="B965">
        <v>88</v>
      </c>
      <c r="C965">
        <v>94</v>
      </c>
      <c r="D965" t="str" cm="1">
        <f t="array" ref="D965">_xlfn.IFS(B965&gt;C965,"Win",B965&lt;C965,"Loss",B965=C965,"Tie")</f>
        <v>Loss</v>
      </c>
    </row>
    <row r="966" spans="1:4" x14ac:dyDescent="0.2">
      <c r="A966">
        <v>964</v>
      </c>
      <c r="B966">
        <v>97</v>
      </c>
      <c r="C966">
        <v>94</v>
      </c>
      <c r="D966" t="str" cm="1">
        <f t="array" ref="D966">_xlfn.IFS(B966&gt;C966,"Win",B966&lt;C966,"Loss",B966=C966,"Tie")</f>
        <v>Win</v>
      </c>
    </row>
    <row r="967" spans="1:4" x14ac:dyDescent="0.2">
      <c r="A967">
        <v>965</v>
      </c>
      <c r="B967">
        <v>105</v>
      </c>
      <c r="C967">
        <v>110</v>
      </c>
      <c r="D967" t="str" cm="1">
        <f t="array" ref="D967">_xlfn.IFS(B967&gt;C967,"Win",B967&lt;C967,"Loss",B967=C967,"Tie")</f>
        <v>Loss</v>
      </c>
    </row>
    <row r="968" spans="1:4" x14ac:dyDescent="0.2">
      <c r="A968">
        <v>966</v>
      </c>
      <c r="B968">
        <v>122</v>
      </c>
      <c r="C968">
        <v>113</v>
      </c>
      <c r="D968" t="str" cm="1">
        <f t="array" ref="D968">_xlfn.IFS(B968&gt;C968,"Win",B968&lt;C968,"Loss",B968=C968,"Tie")</f>
        <v>Win</v>
      </c>
    </row>
    <row r="969" spans="1:4" x14ac:dyDescent="0.2">
      <c r="A969">
        <v>967</v>
      </c>
      <c r="B969">
        <v>136</v>
      </c>
      <c r="C969">
        <v>73</v>
      </c>
      <c r="D969" t="str" cm="1">
        <f t="array" ref="D969">_xlfn.IFS(B969&gt;C969,"Win",B969&lt;C969,"Loss",B969=C969,"Tie")</f>
        <v>Win</v>
      </c>
    </row>
    <row r="970" spans="1:4" x14ac:dyDescent="0.2">
      <c r="A970">
        <v>968</v>
      </c>
      <c r="B970">
        <v>154</v>
      </c>
      <c r="C970">
        <v>106</v>
      </c>
      <c r="D970" t="str" cm="1">
        <f t="array" ref="D970">_xlfn.IFS(B970&gt;C970,"Win",B970&lt;C970,"Loss",B970=C970,"Tie")</f>
        <v>Win</v>
      </c>
    </row>
    <row r="971" spans="1:4" x14ac:dyDescent="0.2">
      <c r="A971">
        <v>969</v>
      </c>
      <c r="B971">
        <v>86</v>
      </c>
      <c r="C971">
        <v>98</v>
      </c>
      <c r="D971" t="str" cm="1">
        <f t="array" ref="D971">_xlfn.IFS(B971&gt;C971,"Win",B971&lt;C971,"Loss",B971=C971,"Tie")</f>
        <v>Loss</v>
      </c>
    </row>
    <row r="972" spans="1:4" x14ac:dyDescent="0.2">
      <c r="A972">
        <v>970</v>
      </c>
      <c r="B972">
        <v>127</v>
      </c>
      <c r="C972">
        <v>144</v>
      </c>
      <c r="D972" t="str" cm="1">
        <f t="array" ref="D972">_xlfn.IFS(B972&gt;C972,"Win",B972&lt;C972,"Loss",B972=C972,"Tie")</f>
        <v>Loss</v>
      </c>
    </row>
    <row r="973" spans="1:4" x14ac:dyDescent="0.2">
      <c r="A973">
        <v>971</v>
      </c>
      <c r="B973">
        <v>92</v>
      </c>
      <c r="C973">
        <v>96</v>
      </c>
      <c r="D973" t="str" cm="1">
        <f t="array" ref="D973">_xlfn.IFS(B973&gt;C973,"Win",B973&lt;C973,"Loss",B973=C973,"Tie")</f>
        <v>Loss</v>
      </c>
    </row>
    <row r="974" spans="1:4" x14ac:dyDescent="0.2">
      <c r="A974">
        <v>972</v>
      </c>
      <c r="B974">
        <v>119</v>
      </c>
      <c r="C974">
        <v>120</v>
      </c>
      <c r="D974" t="str" cm="1">
        <f t="array" ref="D974">_xlfn.IFS(B974&gt;C974,"Win",B974&lt;C974,"Loss",B974=C974,"Tie")</f>
        <v>Loss</v>
      </c>
    </row>
    <row r="975" spans="1:4" x14ac:dyDescent="0.2">
      <c r="A975">
        <v>973</v>
      </c>
      <c r="B975">
        <v>91</v>
      </c>
      <c r="C975">
        <v>102</v>
      </c>
      <c r="D975" t="str" cm="1">
        <f t="array" ref="D975">_xlfn.IFS(B975&gt;C975,"Win",B975&lt;C975,"Loss",B975=C975,"Tie")</f>
        <v>Loss</v>
      </c>
    </row>
    <row r="976" spans="1:4" x14ac:dyDescent="0.2">
      <c r="A976">
        <v>974</v>
      </c>
      <c r="B976">
        <v>122</v>
      </c>
      <c r="C976">
        <v>100</v>
      </c>
      <c r="D976" t="str" cm="1">
        <f t="array" ref="D976">_xlfn.IFS(B976&gt;C976,"Win",B976&lt;C976,"Loss",B976=C976,"Tie")</f>
        <v>Win</v>
      </c>
    </row>
    <row r="977" spans="1:4" x14ac:dyDescent="0.2">
      <c r="A977">
        <v>975</v>
      </c>
      <c r="B977">
        <v>126</v>
      </c>
      <c r="C977">
        <v>106</v>
      </c>
      <c r="D977" t="str" cm="1">
        <f t="array" ref="D977">_xlfn.IFS(B977&gt;C977,"Win",B977&lt;C977,"Loss",B977=C977,"Tie")</f>
        <v>Win</v>
      </c>
    </row>
    <row r="978" spans="1:4" x14ac:dyDescent="0.2">
      <c r="A978">
        <v>976</v>
      </c>
      <c r="B978">
        <v>103</v>
      </c>
      <c r="C978">
        <v>94</v>
      </c>
      <c r="D978" t="str" cm="1">
        <f t="array" ref="D978">_xlfn.IFS(B978&gt;C978,"Win",B978&lt;C978,"Loss",B978=C978,"Tie")</f>
        <v>Win</v>
      </c>
    </row>
    <row r="979" spans="1:4" x14ac:dyDescent="0.2">
      <c r="A979">
        <v>977</v>
      </c>
      <c r="B979">
        <v>104</v>
      </c>
      <c r="C979">
        <v>99</v>
      </c>
      <c r="D979" t="str" cm="1">
        <f t="array" ref="D979">_xlfn.IFS(B979&gt;C979,"Win",B979&lt;C979,"Loss",B979=C979,"Tie")</f>
        <v>Win</v>
      </c>
    </row>
    <row r="980" spans="1:4" x14ac:dyDescent="0.2">
      <c r="A980">
        <v>978</v>
      </c>
      <c r="B980">
        <v>114</v>
      </c>
      <c r="C980">
        <v>90</v>
      </c>
      <c r="D980" t="str" cm="1">
        <f t="array" ref="D980">_xlfn.IFS(B980&gt;C980,"Win",B980&lt;C980,"Loss",B980=C980,"Tie")</f>
        <v>Win</v>
      </c>
    </row>
    <row r="981" spans="1:4" x14ac:dyDescent="0.2">
      <c r="A981">
        <v>979</v>
      </c>
      <c r="B981">
        <v>111</v>
      </c>
      <c r="C981">
        <v>113</v>
      </c>
      <c r="D981" t="str" cm="1">
        <f t="array" ref="D981">_xlfn.IFS(B981&gt;C981,"Win",B981&lt;C981,"Loss",B981=C981,"Tie")</f>
        <v>Loss</v>
      </c>
    </row>
    <row r="982" spans="1:4" x14ac:dyDescent="0.2">
      <c r="A982">
        <v>980</v>
      </c>
      <c r="B982">
        <v>101</v>
      </c>
      <c r="C982">
        <v>92</v>
      </c>
      <c r="D982" t="str" cm="1">
        <f t="array" ref="D982">_xlfn.IFS(B982&gt;C982,"Win",B982&lt;C982,"Loss",B982=C982,"Tie")</f>
        <v>Win</v>
      </c>
    </row>
    <row r="983" spans="1:4" x14ac:dyDescent="0.2">
      <c r="A983">
        <v>981</v>
      </c>
      <c r="B983">
        <v>111</v>
      </c>
      <c r="C983">
        <v>115</v>
      </c>
      <c r="D983" t="str" cm="1">
        <f t="array" ref="D983">_xlfn.IFS(B983&gt;C983,"Win",B983&lt;C983,"Loss",B983=C983,"Tie")</f>
        <v>Loss</v>
      </c>
    </row>
    <row r="984" spans="1:4" x14ac:dyDescent="0.2">
      <c r="A984">
        <v>982</v>
      </c>
      <c r="B984">
        <v>105</v>
      </c>
      <c r="C984">
        <v>83</v>
      </c>
      <c r="D984" t="str" cm="1">
        <f t="array" ref="D984">_xlfn.IFS(B984&gt;C984,"Win",B984&lt;C984,"Loss",B984=C984,"Tie")</f>
        <v>Win</v>
      </c>
    </row>
    <row r="985" spans="1:4" x14ac:dyDescent="0.2">
      <c r="A985">
        <v>983</v>
      </c>
      <c r="B985">
        <v>126</v>
      </c>
      <c r="C985">
        <v>98</v>
      </c>
      <c r="D985" t="str" cm="1">
        <f t="array" ref="D985">_xlfn.IFS(B985&gt;C985,"Win",B985&lt;C985,"Loss",B985=C985,"Tie")</f>
        <v>Win</v>
      </c>
    </row>
    <row r="986" spans="1:4" x14ac:dyDescent="0.2">
      <c r="A986">
        <v>984</v>
      </c>
      <c r="B986">
        <v>104</v>
      </c>
      <c r="C986">
        <v>108</v>
      </c>
      <c r="D986" t="str" cm="1">
        <f t="array" ref="D986">_xlfn.IFS(B986&gt;C986,"Win",B986&lt;C986,"Loss",B986=C986,"Tie")</f>
        <v>Loss</v>
      </c>
    </row>
    <row r="987" spans="1:4" x14ac:dyDescent="0.2">
      <c r="A987">
        <v>985</v>
      </c>
      <c r="B987">
        <v>124</v>
      </c>
      <c r="C987">
        <v>99</v>
      </c>
      <c r="D987" t="str" cm="1">
        <f t="array" ref="D987">_xlfn.IFS(B987&gt;C987,"Win",B987&lt;C987,"Loss",B987=C987,"Tie")</f>
        <v>Win</v>
      </c>
    </row>
    <row r="988" spans="1:4" x14ac:dyDescent="0.2">
      <c r="A988">
        <v>986</v>
      </c>
      <c r="B988">
        <v>124</v>
      </c>
      <c r="C988">
        <v>79</v>
      </c>
      <c r="D988" t="str" cm="1">
        <f t="array" ref="D988">_xlfn.IFS(B988&gt;C988,"Win",B988&lt;C988,"Loss",B988=C988,"Tie")</f>
        <v>Win</v>
      </c>
    </row>
    <row r="989" spans="1:4" x14ac:dyDescent="0.2">
      <c r="A989">
        <v>987</v>
      </c>
      <c r="B989">
        <v>108</v>
      </c>
      <c r="C989">
        <v>119</v>
      </c>
      <c r="D989" t="str" cm="1">
        <f t="array" ref="D989">_xlfn.IFS(B989&gt;C989,"Win",B989&lt;C989,"Loss",B989=C989,"Tie")</f>
        <v>Loss</v>
      </c>
    </row>
    <row r="990" spans="1:4" x14ac:dyDescent="0.2">
      <c r="A990">
        <v>988</v>
      </c>
      <c r="B990">
        <v>94</v>
      </c>
      <c r="C990">
        <v>90</v>
      </c>
      <c r="D990" t="str" cm="1">
        <f t="array" ref="D990">_xlfn.IFS(B990&gt;C990,"Win",B990&lt;C990,"Loss",B990=C990,"Tie")</f>
        <v>Win</v>
      </c>
    </row>
    <row r="991" spans="1:4" x14ac:dyDescent="0.2">
      <c r="A991">
        <v>989</v>
      </c>
      <c r="B991">
        <v>76</v>
      </c>
      <c r="C991">
        <v>126</v>
      </c>
      <c r="D991" t="str" cm="1">
        <f t="array" ref="D991">_xlfn.IFS(B991&gt;C991,"Win",B991&lt;C991,"Loss",B991=C991,"Tie")</f>
        <v>Loss</v>
      </c>
    </row>
    <row r="992" spans="1:4" x14ac:dyDescent="0.2">
      <c r="A992">
        <v>990</v>
      </c>
      <c r="B992">
        <v>132</v>
      </c>
      <c r="C992">
        <v>89</v>
      </c>
      <c r="D992" t="str" cm="1">
        <f t="array" ref="D992">_xlfn.IFS(B992&gt;C992,"Win",B992&lt;C992,"Loss",B992=C992,"Tie")</f>
        <v>Win</v>
      </c>
    </row>
    <row r="993" spans="1:4" x14ac:dyDescent="0.2">
      <c r="A993">
        <v>991</v>
      </c>
      <c r="B993">
        <v>95</v>
      </c>
      <c r="C993">
        <v>90</v>
      </c>
      <c r="D993" t="str" cm="1">
        <f t="array" ref="D993">_xlfn.IFS(B993&gt;C993,"Win",B993&lt;C993,"Loss",B993=C993,"Tie")</f>
        <v>Win</v>
      </c>
    </row>
    <row r="994" spans="1:4" x14ac:dyDescent="0.2">
      <c r="A994">
        <v>992</v>
      </c>
      <c r="B994">
        <v>115</v>
      </c>
      <c r="C994">
        <v>96</v>
      </c>
      <c r="D994" t="str" cm="1">
        <f t="array" ref="D994">_xlfn.IFS(B994&gt;C994,"Win",B994&lt;C994,"Loss",B994=C994,"Tie")</f>
        <v>Win</v>
      </c>
    </row>
    <row r="995" spans="1:4" x14ac:dyDescent="0.2">
      <c r="A995">
        <v>993</v>
      </c>
      <c r="B995">
        <v>118</v>
      </c>
      <c r="C995">
        <v>104</v>
      </c>
      <c r="D995" t="str" cm="1">
        <f t="array" ref="D995">_xlfn.IFS(B995&gt;C995,"Win",B995&lt;C995,"Loss",B995=C995,"Tie")</f>
        <v>Win</v>
      </c>
    </row>
    <row r="996" spans="1:4" x14ac:dyDescent="0.2">
      <c r="A996">
        <v>994</v>
      </c>
      <c r="B996">
        <v>118</v>
      </c>
      <c r="C996">
        <v>120</v>
      </c>
      <c r="D996" t="str" cm="1">
        <f t="array" ref="D996">_xlfn.IFS(B996&gt;C996,"Win",B996&lt;C996,"Loss",B996=C996,"Tie")</f>
        <v>Loss</v>
      </c>
    </row>
    <row r="997" spans="1:4" x14ac:dyDescent="0.2">
      <c r="A997">
        <v>995</v>
      </c>
      <c r="B997">
        <v>113</v>
      </c>
      <c r="C997">
        <v>99</v>
      </c>
      <c r="D997" t="str" cm="1">
        <f t="array" ref="D997">_xlfn.IFS(B997&gt;C997,"Win",B997&lt;C997,"Loss",B997=C997,"Tie")</f>
        <v>Win</v>
      </c>
    </row>
    <row r="998" spans="1:4" x14ac:dyDescent="0.2">
      <c r="A998">
        <v>996</v>
      </c>
      <c r="B998">
        <v>124</v>
      </c>
      <c r="C998">
        <v>102</v>
      </c>
      <c r="D998" t="str" cm="1">
        <f t="array" ref="D998">_xlfn.IFS(B998&gt;C998,"Win",B998&lt;C998,"Loss",B998=C998,"Tie")</f>
        <v>Win</v>
      </c>
    </row>
    <row r="999" spans="1:4" x14ac:dyDescent="0.2">
      <c r="A999">
        <v>997</v>
      </c>
      <c r="B999">
        <v>106</v>
      </c>
      <c r="C999">
        <v>110</v>
      </c>
      <c r="D999" t="str" cm="1">
        <f t="array" ref="D999">_xlfn.IFS(B999&gt;C999,"Win",B999&lt;C999,"Loss",B999=C999,"Tie")</f>
        <v>Loss</v>
      </c>
    </row>
    <row r="1000" spans="1:4" x14ac:dyDescent="0.2">
      <c r="A1000">
        <v>998</v>
      </c>
      <c r="B1000">
        <v>120</v>
      </c>
      <c r="C1000">
        <v>92</v>
      </c>
      <c r="D1000" t="str" cm="1">
        <f t="array" ref="D1000">_xlfn.IFS(B1000&gt;C1000,"Win",B1000&lt;C1000,"Loss",B1000=C1000,"Tie")</f>
        <v>Win</v>
      </c>
    </row>
    <row r="1001" spans="1:4" x14ac:dyDescent="0.2">
      <c r="A1001">
        <v>999</v>
      </c>
      <c r="B1001">
        <v>104</v>
      </c>
      <c r="C1001">
        <v>89</v>
      </c>
      <c r="D1001" t="str" cm="1">
        <f t="array" ref="D1001">_xlfn.IFS(B1001&gt;C1001,"Win",B1001&lt;C1001,"Loss",B1001=C1001,"Tie")</f>
        <v>Win</v>
      </c>
    </row>
    <row r="1002" spans="1:4" x14ac:dyDescent="0.2">
      <c r="A1002">
        <v>1000</v>
      </c>
      <c r="B1002">
        <v>88</v>
      </c>
      <c r="C1002">
        <v>105</v>
      </c>
      <c r="D1002" t="str" cm="1">
        <f t="array" ref="D1002">_xlfn.IFS(B1002&gt;C1002,"Win",B1002&lt;C1002,"Loss",B1002=C1002,"Tie")</f>
        <v>Loss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595E6-37B0-499F-B184-3B525815F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team_ratings</vt:lpstr>
      <vt:lpstr>Team IDS</vt:lpstr>
      <vt:lpstr>player_ratings.csv</vt:lpstr>
      <vt:lpstr>Player Working</vt:lpstr>
      <vt:lpstr>Results</vt:lpstr>
      <vt:lpstr>Simulation</vt:lpstr>
      <vt:lpstr>team_id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fitzroy gordon</cp:lastModifiedBy>
  <dcterms:created xsi:type="dcterms:W3CDTF">2024-02-02T00:31:39Z</dcterms:created>
  <dcterms:modified xsi:type="dcterms:W3CDTF">2024-02-18T04:51:53Z</dcterms:modified>
</cp:coreProperties>
</file>