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"/>
    </mc:Choice>
  </mc:AlternateContent>
  <bookViews>
    <workbookView xWindow="0" yWindow="0" windowWidth="28800" windowHeight="12336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16" i="6" l="1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26" i="6"/>
  <c r="N26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M23" i="6"/>
  <c r="N23" i="6"/>
  <c r="M27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M19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<sst xmlns="http://schemas.openxmlformats.org/spreadsheetml/2006/main" count="215" uniqueCount="103">
  <si>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</si>
  <si>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</si>
  <si>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</si>
  <si>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</si>
  <si>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</si>
  <si>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</si>
  <si>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</si>
  <si>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</si>
  <si>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</si>
  <si>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</si>
  <si>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</si>
  <si>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</si>
  <si>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</si>
  <si>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</si>
  <si>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</si>
  <si>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</si>
  <si>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</si>
  <si>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</si>
  <si>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</si>
  <si>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</si>
  <si>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</si>
  <si>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</si>
  <si>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</si>
  <si>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</si>
  <si>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</si>
  <si>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</si>
  <si>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</si>
  <si>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</si>
  <si>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</si>
  <si>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</si>
  <si>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</si>
  <si>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</si>
  <si>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</si>
  <si>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</si>
  <si>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</si>
  <si>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</si>
  <si>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</si>
  <si>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</si>
  <si>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</si>
  <si>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</si>
  <si>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</si>
  <si>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</si>
  <si>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</si>
  <si>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</si>
  <si>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</si>
  <si>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</si>
  <si>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</si>
  <si>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</si>
  <si>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</si>
  <si>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</si>
  <si>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</si>
  <si>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</si>
  <si>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</si>
  <si>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</si>
  <si>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</si>
  <si>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</si>
  <si>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</si>
  <si>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</si>
  <si>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</si>
  <si>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</si>
  <si>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</si>
  <si>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</si>
  <si>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</si>
  <si>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</si>
  <si>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</si>
  <si>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</si>
  <si>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</si>
  <si>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</si>
  <si>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</si>
  <si>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</si>
  <si>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</si>
  <si>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</si>
  <si>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</si>
  <si>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</si>
  <si>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</si>
  <si>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</si>
  <si>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</si>
  <si>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</si>
  <si>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</si>
  <si>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</si>
  <si>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</si>
  <si>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</si>
  <si>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</si>
  <si>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</si>
  <si>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</si>
  <si>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</si>
  <si>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</si>
  <si>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</si>
  <si>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</si>
  <si>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</si>
  <si>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</si>
  <si>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</si>
  <si>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</si>
  <si>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</si>
  <si>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</si>
  <si>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</si>
  <si>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</si>
  <si>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</si>
  <si>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</si>
  <si>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</si>
  <si>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</si>
  <si>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</si>
  <si>
    <t>include machine learning pour les signes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</si>
</sst>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2</c:v>
                </c:pt>
                <c:pt idx="1">
                  <c:v>17</c:v>
                </c:pt>
                <c:pt idx="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36.25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zoomScaleNormal="100" workbookViewId="0">
      <selection activeCell="H36" sqref="H36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29 tâches ont été définies totalisant 101 heures et 15 minutes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29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29</v>
      </c>
      <c r="AD8" s="9">
        <f>SUM(G8:G43)</f>
        <v>4.2187500000000053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4.2187500000000053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101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3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29</v>
      </c>
      <c r="AE12" s="4" t="str">
        <f>AD12 &amp; " " &amp; AC12 &amp; IF(AD12 &gt; 1, "s ont été définies", " a été définie")</f>
        <v>29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101</v>
      </c>
      <c r="AE13" s="4" t="str">
        <f>AD13 &amp; " " &amp; AC13 &amp; IF(AD13 &gt; 1, "s", "")</f>
        <v>101 heures</v>
      </c>
    </row>
    <row r="14" spans="2:31" x14ac:dyDescent="0.3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3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101 heures et 15 minutes</v>
      </c>
    </row>
    <row r="16" spans="2:31" x14ac:dyDescent="0.3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3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3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1.510416666666671</v>
      </c>
      <c r="AE19" s="4">
        <f>AD19 * 24*60</f>
        <v>2175.0000000000059</v>
      </c>
      <c r="AF19" s="4">
        <f t="shared" si="7"/>
        <v>36</v>
      </c>
      <c r="AG19" s="4">
        <f t="shared" si="8"/>
        <v>15</v>
      </c>
      <c r="AH19" s="4" t="str">
        <f t="shared" si="9"/>
        <v>36h15</v>
      </c>
      <c r="AJ19" s="4">
        <f>COUNTIF($H$8:$H$42,AC19)</f>
        <v>6</v>
      </c>
    </row>
    <row r="20" spans="2:36" x14ac:dyDescent="0.3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 t="shared" ref="B21:B34" si="10"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1">AND(NOT(ISBLANK($C21)),LEN(D21)=0)</f>
        <v>0</v>
      </c>
      <c r="M21" s="3" t="b">
        <f t="shared" si="11"/>
        <v>0</v>
      </c>
      <c r="N21" s="3" t="b">
        <f t="shared" si="11"/>
        <v>0</v>
      </c>
      <c r="O21" s="3" t="b">
        <f t="shared" si="11"/>
        <v>0</v>
      </c>
      <c r="P21" s="3" t="b">
        <f t="shared" si="11"/>
        <v>0</v>
      </c>
      <c r="T21" s="3">
        <v>14</v>
      </c>
      <c r="X21" s="8">
        <v>0.13541666666666699</v>
      </c>
      <c r="AB21" s="22">
        <v>0.65</v>
      </c>
      <c r="AD21" s="4">
        <f>SUM(AD17:AD19)</f>
        <v>4.2187500000000053</v>
      </c>
      <c r="AE21" s="4">
        <f t="shared" ref="AE21" si="12">AD21 * 24*60</f>
        <v>6075.0000000000073</v>
      </c>
      <c r="AF21" s="4">
        <f t="shared" ref="AF21" si="13">DAY(AD21)*24+HOUR(AD21)</f>
        <v>101</v>
      </c>
      <c r="AG21" s="4">
        <f t="shared" ref="AG21" si="14">MINUTE(AD21)</f>
        <v>15</v>
      </c>
      <c r="AH21" s="4" t="str">
        <f t="shared" ref="AH21" si="15">AF21&amp;"h"&amp;TEXT(AG21,"00")</f>
        <v>101h15</v>
      </c>
    </row>
    <row r="22" spans="2:36" x14ac:dyDescent="0.3">
      <c r="B22" s="44">
        <f t="shared" si="10"/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 t="shared" ref="L22:L34" si="16">AND(NOT(ISBLANK($C22)),LEN(D22)=0)</f>
        <v>0</v>
      </c>
      <c r="M22" s="3" t="b">
        <f t="shared" ref="M22:M34" si="17">AND(NOT(ISBLANK($C22)),LEN(E22)=0)</f>
        <v>0</v>
      </c>
      <c r="N22" s="3" t="b">
        <f t="shared" ref="N22:N34" si="18">AND(NOT(ISBLANK($C22)),LEN(F22)=0)</f>
        <v>0</v>
      </c>
      <c r="O22" s="3" t="b">
        <f t="shared" ref="O22:O34" si="19">AND(NOT(ISBLANK($C22)),LEN(G22)=0)</f>
        <v>0</v>
      </c>
      <c r="P22" s="3" t="b">
        <f t="shared" ref="P22:P34" si="20"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 t="shared" si="10"/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 t="shared" si="16"/>
        <v>0</v>
      </c>
      <c r="M23" s="3" t="b">
        <f t="shared" si="17"/>
        <v>0</v>
      </c>
      <c r="N23" s="3" t="b">
        <f t="shared" si="18"/>
        <v>0</v>
      </c>
      <c r="O23" s="3" t="b">
        <f t="shared" si="19"/>
        <v>0</v>
      </c>
      <c r="P23" s="3" t="b">
        <f t="shared" si="20"/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 t="shared" si="10"/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 t="shared" si="16"/>
        <v>0</v>
      </c>
      <c r="M24" s="3" t="b">
        <f t="shared" si="17"/>
        <v>0</v>
      </c>
      <c r="N24" s="3" t="b">
        <f t="shared" si="18"/>
        <v>0</v>
      </c>
      <c r="O24" s="3" t="b">
        <f t="shared" si="19"/>
        <v>0</v>
      </c>
      <c r="P24" s="3" t="b">
        <f t="shared" si="20"/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 t="shared" si="10"/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 t="shared" si="16"/>
        <v>0</v>
      </c>
      <c r="M25" s="3" t="b">
        <f t="shared" si="17"/>
        <v>0</v>
      </c>
      <c r="N25" s="3" t="b">
        <f t="shared" si="18"/>
        <v>0</v>
      </c>
      <c r="O25" s="3" t="b">
        <f t="shared" si="19"/>
        <v>0</v>
      </c>
      <c r="P25" s="3" t="b">
        <f t="shared" si="20"/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 t="shared" si="10"/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 t="shared" si="16"/>
        <v>0</v>
      </c>
      <c r="M26" s="3" t="b">
        <f t="shared" si="17"/>
        <v>0</v>
      </c>
      <c r="N26" s="3" t="b">
        <f t="shared" si="18"/>
        <v>0</v>
      </c>
      <c r="O26" s="3" t="b">
        <f t="shared" si="19"/>
        <v>0</v>
      </c>
      <c r="P26" s="3" t="b">
        <f t="shared" si="20"/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 t="shared" si="10"/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 t="shared" si="16"/>
        <v>0</v>
      </c>
      <c r="M27" s="3" t="b">
        <f t="shared" si="17"/>
        <v>0</v>
      </c>
      <c r="N27" s="3" t="b">
        <f t="shared" si="18"/>
        <v>0</v>
      </c>
      <c r="O27" s="3" t="b">
        <f t="shared" si="19"/>
        <v>0</v>
      </c>
      <c r="P27" s="3" t="b">
        <f t="shared" si="20"/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 t="shared" si="10"/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 t="shared" si="16"/>
        <v>0</v>
      </c>
      <c r="M28" s="3" t="b">
        <f t="shared" si="17"/>
        <v>0</v>
      </c>
      <c r="N28" s="3" t="b">
        <f t="shared" si="18"/>
        <v>0</v>
      </c>
      <c r="O28" s="3" t="b">
        <f t="shared" si="19"/>
        <v>0</v>
      </c>
      <c r="P28" s="3" t="b">
        <f t="shared" si="20"/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 t="shared" si="10"/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 t="shared" si="16"/>
        <v>0</v>
      </c>
      <c r="M29" s="3" t="b">
        <f t="shared" si="17"/>
        <v>0</v>
      </c>
      <c r="N29" s="3" t="b">
        <f t="shared" si="18"/>
        <v>0</v>
      </c>
      <c r="O29" s="3" t="b">
        <f t="shared" si="19"/>
        <v>0</v>
      </c>
      <c r="P29" s="3" t="b">
        <f t="shared" si="20"/>
        <v>0</v>
      </c>
      <c r="T29" s="3">
        <v>22</v>
      </c>
      <c r="X29" s="8">
        <v>0.21875</v>
      </c>
    </row>
    <row r="30" spans="2:36" x14ac:dyDescent="0.3">
      <c r="B30" s="44">
        <f t="shared" si="10"/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 t="shared" si="16"/>
        <v>0</v>
      </c>
      <c r="M30" s="3" t="b">
        <f t="shared" si="17"/>
        <v>0</v>
      </c>
      <c r="N30" s="3" t="b">
        <f t="shared" si="18"/>
        <v>0</v>
      </c>
      <c r="O30" s="3" t="b">
        <f t="shared" si="19"/>
        <v>0</v>
      </c>
      <c r="P30" s="3" t="b">
        <f t="shared" si="20"/>
        <v>0</v>
      </c>
      <c r="T30" s="3">
        <v>23</v>
      </c>
      <c r="X30" s="8">
        <v>0.22916666666666699</v>
      </c>
    </row>
    <row r="31" spans="2:36" x14ac:dyDescent="0.3">
      <c r="B31" s="45">
        <f t="shared" si="10"/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 t="shared" si="16"/>
        <v>0</v>
      </c>
      <c r="M31" s="3" t="b">
        <f t="shared" si="17"/>
        <v>0</v>
      </c>
      <c r="N31" s="3" t="b">
        <f t="shared" si="18"/>
        <v>0</v>
      </c>
      <c r="O31" s="3" t="b">
        <f t="shared" si="19"/>
        <v>0</v>
      </c>
      <c r="P31" s="3" t="b">
        <f t="shared" si="20"/>
        <v>0</v>
      </c>
      <c r="T31" s="3">
        <v>24</v>
      </c>
      <c r="X31" s="8">
        <v>0.23958333333333301</v>
      </c>
    </row>
    <row r="32" spans="2:36" x14ac:dyDescent="0.3">
      <c r="B32" s="44">
        <f t="shared" si="10"/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 t="shared" si="16"/>
        <v>0</v>
      </c>
      <c r="M32" s="3" t="b">
        <f t="shared" si="17"/>
        <v>0</v>
      </c>
      <c r="N32" s="3" t="b">
        <f t="shared" si="18"/>
        <v>0</v>
      </c>
      <c r="O32" s="3" t="b">
        <f t="shared" si="19"/>
        <v>0</v>
      </c>
      <c r="P32" s="3" t="b">
        <f t="shared" si="20"/>
        <v>0</v>
      </c>
      <c r="T32" s="3">
        <v>25</v>
      </c>
      <c r="X32" s="8">
        <v>0.25</v>
      </c>
    </row>
    <row r="33" spans="2:24" x14ac:dyDescent="0.3">
      <c r="B33" s="45">
        <f t="shared" si="10"/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 t="shared" si="16"/>
        <v>0</v>
      </c>
      <c r="M33" s="3" t="b">
        <f t="shared" si="17"/>
        <v>0</v>
      </c>
      <c r="N33" s="3" t="b">
        <f t="shared" si="18"/>
        <v>0</v>
      </c>
      <c r="O33" s="3" t="b">
        <f t="shared" si="19"/>
        <v>0</v>
      </c>
      <c r="P33" s="3" t="b">
        <f t="shared" si="20"/>
        <v>0</v>
      </c>
      <c r="T33" s="3">
        <v>26</v>
      </c>
      <c r="X33" s="8">
        <v>0.26041666666666702</v>
      </c>
    </row>
    <row r="34" spans="2:24" x14ac:dyDescent="0.3">
      <c r="B34" s="44">
        <f t="shared" si="10"/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 t="shared" si="16"/>
        <v>0</v>
      </c>
      <c r="M34" s="3" t="b">
        <f t="shared" si="17"/>
        <v>0</v>
      </c>
      <c r="N34" s="3" t="b">
        <f t="shared" si="18"/>
        <v>0</v>
      </c>
      <c r="O34" s="3" t="b">
        <f t="shared" si="19"/>
        <v>0</v>
      </c>
      <c r="P34" s="3" t="b">
        <f t="shared" si="20"/>
        <v>0</v>
      </c>
      <c r="T34" s="3">
        <v>27</v>
      </c>
      <c r="X34" s="8">
        <v>0.27083333333333298</v>
      </c>
    </row>
    <row r="35" spans="2:24" x14ac:dyDescent="0.3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21">AND(NOT(ISBLANK($C35)),LEN(E35)=0)</f>
        <v>0</v>
      </c>
      <c r="N35" s="3" t="b">
        <f t="shared" ref="N35:N42" si="22">AND(NOT(ISBLANK($C35)),LEN(F35)=0)</f>
        <v>0</v>
      </c>
      <c r="O35" s="3" t="b">
        <f t="shared" ref="O35:O42" si="23">AND(NOT(ISBLANK($C35)),LEN(G35)=0)</f>
        <v>0</v>
      </c>
      <c r="P35" s="3" t="b">
        <f t="shared" ref="P35:P42" si="24">AND(NOT(ISBLANK($C35)),LEN(H35)=0)</f>
        <v>0</v>
      </c>
      <c r="T35" s="3">
        <v>28</v>
      </c>
      <c r="X35" s="8">
        <v>0.28125</v>
      </c>
    </row>
    <row r="36" spans="2:24" x14ac:dyDescent="0.3">
      <c r="B36" s="44">
        <f t="shared" si="6"/>
        <v>29</v>
      </c>
      <c r="C36" s="17" t="s">
        <v>102</v>
      </c>
      <c r="D36" s="19" t="s">
        <v>11</v>
      </c>
      <c r="E36" s="18" t="s">
        <v>19</v>
      </c>
      <c r="F36" s="18">
        <v>3</v>
      </c>
      <c r="G36" s="32">
        <v>0.51041666666667096</v>
      </c>
      <c r="H36" s="42" t="s">
        <v>3</v>
      </c>
      <c r="L36" s="3" t="b">
        <f t="shared" si="0"/>
        <v>0</v>
      </c>
      <c r="M36" s="3" t="b">
        <f t="shared" si="21"/>
        <v>0</v>
      </c>
      <c r="N36" s="3" t="b">
        <f t="shared" si="22"/>
        <v>0</v>
      </c>
      <c r="O36" s="3" t="b">
        <f t="shared" si="23"/>
        <v>0</v>
      </c>
      <c r="P36" s="3" t="b">
        <f t="shared" si="24"/>
        <v>0</v>
      </c>
      <c r="T36" s="3">
        <v>29</v>
      </c>
      <c r="X36" s="8">
        <v>0.29166666666666702</v>
      </c>
    </row>
    <row r="37" spans="2:24" x14ac:dyDescent="0.3">
      <c r="B37" s="45" t="str">
        <f t="shared" si="6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21"/>
        <v>0</v>
      </c>
      <c r="N37" s="3" t="b">
        <f t="shared" si="22"/>
        <v>0</v>
      </c>
      <c r="O37" s="3" t="b">
        <f t="shared" si="23"/>
        <v>0</v>
      </c>
      <c r="P37" s="3" t="b">
        <f t="shared" si="24"/>
        <v>0</v>
      </c>
      <c r="T37" s="3">
        <v>30</v>
      </c>
      <c r="X37" s="8">
        <v>0.30208333333333298</v>
      </c>
    </row>
    <row r="38" spans="2:24" x14ac:dyDescent="0.3">
      <c r="B38" s="44" t="str">
        <f t="shared" si="6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21"/>
        <v>0</v>
      </c>
      <c r="N38" s="3" t="b">
        <f t="shared" si="22"/>
        <v>0</v>
      </c>
      <c r="O38" s="3" t="b">
        <f t="shared" si="23"/>
        <v>0</v>
      </c>
      <c r="P38" s="3" t="b">
        <f t="shared" si="24"/>
        <v>0</v>
      </c>
      <c r="T38" s="3">
        <v>31</v>
      </c>
      <c r="X38" s="8">
        <v>0.3125</v>
      </c>
    </row>
    <row r="39" spans="2:24" x14ac:dyDescent="0.3">
      <c r="B39" s="45" t="str">
        <f t="shared" si="6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21"/>
        <v>0</v>
      </c>
      <c r="N39" s="3" t="b">
        <f t="shared" si="22"/>
        <v>0</v>
      </c>
      <c r="O39" s="3" t="b">
        <f t="shared" si="23"/>
        <v>0</v>
      </c>
      <c r="P39" s="3" t="b">
        <f t="shared" si="24"/>
        <v>0</v>
      </c>
      <c r="T39" s="3">
        <v>32</v>
      </c>
      <c r="X39" s="8">
        <v>0.32291666666666702</v>
      </c>
    </row>
    <row r="40" spans="2:24" x14ac:dyDescent="0.3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21"/>
        <v>0</v>
      </c>
      <c r="N40" s="3" t="b">
        <f t="shared" si="22"/>
        <v>0</v>
      </c>
      <c r="O40" s="3" t="b">
        <f t="shared" si="23"/>
        <v>0</v>
      </c>
      <c r="P40" s="3" t="b">
        <f t="shared" si="24"/>
        <v>0</v>
      </c>
      <c r="T40" s="3">
        <v>33</v>
      </c>
      <c r="X40" s="8">
        <v>0.33333333333333298</v>
      </c>
    </row>
    <row r="41" spans="2:24" x14ac:dyDescent="0.3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1"/>
        <v>0</v>
      </c>
      <c r="N41" s="3" t="b">
        <f t="shared" si="22"/>
        <v>0</v>
      </c>
      <c r="O41" s="3" t="b">
        <f t="shared" si="23"/>
        <v>0</v>
      </c>
      <c r="P41" s="3" t="b">
        <f t="shared" si="24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1"/>
        <v>0</v>
      </c>
      <c r="N42" s="3" t="b">
        <f t="shared" si="22"/>
        <v>0</v>
      </c>
      <c r="O42" s="3" t="b">
        <f t="shared" si="23"/>
        <v>0</v>
      </c>
      <c r="P42" s="3" t="b">
        <f t="shared" si="24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25">COUNTIF(M8:M42,TRUE)</f>
        <v>0</v>
      </c>
      <c r="N43" s="3">
        <f t="shared" si="25"/>
        <v>0</v>
      </c>
      <c r="O43" s="3">
        <f t="shared" si="25"/>
        <v>0</v>
      </c>
      <c r="P43" s="3">
        <f t="shared" si="25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1" priority="96">
      <formula>$E8="Optionnelle"</formula>
    </cfRule>
    <cfRule type="expression" dxfId="150" priority="98">
      <formula>$E8="Essentielle"</formula>
    </cfRule>
  </conditionalFormatting>
  <conditionalFormatting sqref="F8 F10 F24 F28 F30 F32 F34 F36 F38 F40 F42">
    <cfRule type="expression" dxfId="149" priority="106">
      <formula>$F8=3</formula>
    </cfRule>
    <cfRule type="expression" dxfId="148" priority="108">
      <formula>$F8=2</formula>
    </cfRule>
    <cfRule type="expression" dxfId="147" priority="110">
      <formula>$F8=1</formula>
    </cfRule>
  </conditionalFormatting>
  <conditionalFormatting sqref="F9 F11 F37 F39 F41 F19 F21 F24:F35">
    <cfRule type="expression" dxfId="146" priority="105">
      <formula>$F9=3</formula>
    </cfRule>
    <cfRule type="expression" dxfId="145" priority="107">
      <formula>$F9=2</formula>
    </cfRule>
    <cfRule type="expression" dxfId="144" priority="109">
      <formula>$F9=1</formula>
    </cfRule>
  </conditionalFormatting>
  <conditionalFormatting sqref="G10 G8 G24 G28 G30 G32 G34 G36 G38 G40 G42">
    <cfRule type="dataBar" priority="10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3" priority="102">
      <formula>L8</formula>
    </cfRule>
  </conditionalFormatting>
  <conditionalFormatting sqref="H8:H11 H19 H21 H24:H42">
    <cfRule type="expression" dxfId="142" priority="101">
      <formula>$P8</formula>
    </cfRule>
  </conditionalFormatting>
  <conditionalFormatting sqref="H5">
    <cfRule type="expression" dxfId="141" priority="100">
      <formula>$L$44&gt;0</formula>
    </cfRule>
  </conditionalFormatting>
  <conditionalFormatting sqref="B9:H9 B11:H11 B13 B15 B19:H19 B21:H21 B23 B25:H25 B27:H27 B29:H29 B31:H31 B33:H33 B35:H35 B37:H37 B39:H39 B41:H41 B17">
    <cfRule type="expression" dxfId="140" priority="123">
      <formula>LEN($B9)=0</formula>
    </cfRule>
  </conditionalFormatting>
  <conditionalFormatting sqref="B8:H8 B10:H10 B12 B14 B16 B20 B22 B24:H24 B26 B28:H28 B30:H30 B32:H32 B34:H34 B36:H36 B38:H38 B40:H40 B42:H42 B18">
    <cfRule type="expression" dxfId="139" priority="99">
      <formula>LEN($B8)=0</formula>
    </cfRule>
  </conditionalFormatting>
  <conditionalFormatting sqref="C12:H15 C18:H18">
    <cfRule type="expression" dxfId="138" priority="82">
      <formula>$E12="Optionnelle"</formula>
    </cfRule>
    <cfRule type="expression" dxfId="137" priority="83">
      <formula>$E12="Essentielle"</formula>
    </cfRule>
  </conditionalFormatting>
  <conditionalFormatting sqref="F12 F14 F18">
    <cfRule type="expression" dxfId="136" priority="90">
      <formula>$F12=3</formula>
    </cfRule>
    <cfRule type="expression" dxfId="135" priority="92">
      <formula>$F12=2</formula>
    </cfRule>
    <cfRule type="expression" dxfId="134" priority="94">
      <formula>$F12=1</formula>
    </cfRule>
  </conditionalFormatting>
  <conditionalFormatting sqref="F13:F15 F18">
    <cfRule type="expression" dxfId="133" priority="89">
      <formula>$F13=3</formula>
    </cfRule>
    <cfRule type="expression" dxfId="132" priority="91">
      <formula>$F13=2</formula>
    </cfRule>
    <cfRule type="expression" dxfId="131" priority="93">
      <formula>$F13=1</formula>
    </cfRule>
  </conditionalFormatting>
  <conditionalFormatting sqref="G12 G14 G18">
    <cfRule type="dataBar" priority="8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0" priority="86">
      <formula>L12</formula>
    </cfRule>
  </conditionalFormatting>
  <conditionalFormatting sqref="H12:H15 H18">
    <cfRule type="expression" dxfId="129" priority="85">
      <formula>$P12</formula>
    </cfRule>
  </conditionalFormatting>
  <conditionalFormatting sqref="C13:H13 C15:H15">
    <cfRule type="expression" dxfId="128" priority="95">
      <formula>LEN($B13)=0</formula>
    </cfRule>
  </conditionalFormatting>
  <conditionalFormatting sqref="C12:H12 C14:H14 C18:H18">
    <cfRule type="expression" dxfId="127" priority="84">
      <formula>LEN($B12)=0</formula>
    </cfRule>
  </conditionalFormatting>
  <conditionalFormatting sqref="C22:H24">
    <cfRule type="expression" dxfId="126" priority="68">
      <formula>$E22="Optionnelle"</formula>
    </cfRule>
    <cfRule type="expression" dxfId="125" priority="69">
      <formula>$E22="Essentielle"</formula>
    </cfRule>
  </conditionalFormatting>
  <conditionalFormatting sqref="F22">
    <cfRule type="expression" dxfId="124" priority="76">
      <formula>$F22=3</formula>
    </cfRule>
    <cfRule type="expression" dxfId="123" priority="78">
      <formula>$F22=2</formula>
    </cfRule>
    <cfRule type="expression" dxfId="122" priority="80">
      <formula>$F22=1</formula>
    </cfRule>
  </conditionalFormatting>
  <conditionalFormatting sqref="F23">
    <cfRule type="expression" dxfId="121" priority="75">
      <formula>$F23=3</formula>
    </cfRule>
    <cfRule type="expression" dxfId="120" priority="77">
      <formula>$F23=2</formula>
    </cfRule>
    <cfRule type="expression" dxfId="119" priority="79">
      <formula>$F23=1</formula>
    </cfRule>
  </conditionalFormatting>
  <conditionalFormatting sqref="G22">
    <cfRule type="dataBar" priority="7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8" priority="72">
      <formula>L22</formula>
    </cfRule>
  </conditionalFormatting>
  <conditionalFormatting sqref="H22:H24">
    <cfRule type="expression" dxfId="117" priority="71">
      <formula>$P22</formula>
    </cfRule>
  </conditionalFormatting>
  <conditionalFormatting sqref="C23:H23">
    <cfRule type="expression" dxfId="116" priority="81">
      <formula>LEN($B23)=0</formula>
    </cfRule>
  </conditionalFormatting>
  <conditionalFormatting sqref="C22:H22">
    <cfRule type="expression" dxfId="115" priority="70">
      <formula>LEN($B22)=0</formula>
    </cfRule>
  </conditionalFormatting>
  <conditionalFormatting sqref="C26:H26">
    <cfRule type="expression" dxfId="114" priority="56">
      <formula>$E26="Optionnelle"</formula>
    </cfRule>
    <cfRule type="expression" dxfId="113" priority="57">
      <formula>$E26="Essentielle"</formula>
    </cfRule>
  </conditionalFormatting>
  <conditionalFormatting sqref="F26">
    <cfRule type="expression" dxfId="112" priority="63">
      <formula>$F26=3</formula>
    </cfRule>
    <cfRule type="expression" dxfId="111" priority="65">
      <formula>$F26=2</formula>
    </cfRule>
    <cfRule type="expression" dxfId="110" priority="67">
      <formula>$F26=1</formula>
    </cfRule>
  </conditionalFormatting>
  <conditionalFormatting sqref="F26">
    <cfRule type="expression" dxfId="109" priority="62">
      <formula>$F26=3</formula>
    </cfRule>
    <cfRule type="expression" dxfId="108" priority="64">
      <formula>$F26=2</formula>
    </cfRule>
    <cfRule type="expression" dxfId="107" priority="66">
      <formula>$F26=1</formula>
    </cfRule>
  </conditionalFormatting>
  <conditionalFormatting sqref="G26">
    <cfRule type="dataBar" priority="6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6" priority="60">
      <formula>L26</formula>
    </cfRule>
  </conditionalFormatting>
  <conditionalFormatting sqref="H26">
    <cfRule type="expression" dxfId="105" priority="59">
      <formula>$P26</formula>
    </cfRule>
  </conditionalFormatting>
  <conditionalFormatting sqref="C26:H26">
    <cfRule type="expression" dxfId="104" priority="58">
      <formula>LEN($B26)=0</formula>
    </cfRule>
  </conditionalFormatting>
  <conditionalFormatting sqref="C16:H17">
    <cfRule type="expression" dxfId="103" priority="42">
      <formula>$E16="Optionnelle"</formula>
    </cfRule>
    <cfRule type="expression" dxfId="102" priority="43">
      <formula>$E16="Essentielle"</formula>
    </cfRule>
  </conditionalFormatting>
  <conditionalFormatting sqref="F16">
    <cfRule type="expression" dxfId="101" priority="50">
      <formula>$F16=3</formula>
    </cfRule>
    <cfRule type="expression" dxfId="100" priority="52">
      <formula>$F16=2</formula>
    </cfRule>
    <cfRule type="expression" dxfId="99" priority="54">
      <formula>$F16=1</formula>
    </cfRule>
  </conditionalFormatting>
  <conditionalFormatting sqref="F17">
    <cfRule type="expression" dxfId="98" priority="49">
      <formula>$F17=3</formula>
    </cfRule>
    <cfRule type="expression" dxfId="97" priority="51">
      <formula>$F17=2</formula>
    </cfRule>
    <cfRule type="expression" dxfId="96" priority="53">
      <formula>$F17=1</formula>
    </cfRule>
  </conditionalFormatting>
  <conditionalFormatting sqref="G16">
    <cfRule type="dataBar" priority="4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5" priority="46">
      <formula>L16</formula>
    </cfRule>
  </conditionalFormatting>
  <conditionalFormatting sqref="H16:H17">
    <cfRule type="expression" dxfId="94" priority="45">
      <formula>$P16</formula>
    </cfRule>
  </conditionalFormatting>
  <conditionalFormatting sqref="C17:H17">
    <cfRule type="expression" dxfId="93" priority="55">
      <formula>LEN($B17)=0</formula>
    </cfRule>
  </conditionalFormatting>
  <conditionalFormatting sqref="C16:H16">
    <cfRule type="expression" dxfId="92" priority="44">
      <formula>LEN($B16)=0</formula>
    </cfRule>
  </conditionalFormatting>
  <conditionalFormatting sqref="C20:H20">
    <cfRule type="expression" dxfId="91" priority="30">
      <formula>$E20="Optionnelle"</formula>
    </cfRule>
    <cfRule type="expression" dxfId="90" priority="31">
      <formula>$E20="Essentielle"</formula>
    </cfRule>
  </conditionalFormatting>
  <conditionalFormatting sqref="F20">
    <cfRule type="expression" dxfId="89" priority="37">
      <formula>$F20=3</formula>
    </cfRule>
    <cfRule type="expression" dxfId="88" priority="39">
      <formula>$F20=2</formula>
    </cfRule>
    <cfRule type="expression" dxfId="87" priority="41">
      <formula>$F20=1</formula>
    </cfRule>
  </conditionalFormatting>
  <conditionalFormatting sqref="F20">
    <cfRule type="expression" dxfId="86" priority="36">
      <formula>$F20=3</formula>
    </cfRule>
    <cfRule type="expression" dxfId="85" priority="38">
      <formula>$F20=2</formula>
    </cfRule>
    <cfRule type="expression" dxfId="84" priority="40">
      <formula>$F20=1</formula>
    </cfRule>
  </conditionalFormatting>
  <conditionalFormatting sqref="G20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3" priority="34">
      <formula>L20</formula>
    </cfRule>
  </conditionalFormatting>
  <conditionalFormatting sqref="H20">
    <cfRule type="expression" dxfId="82" priority="33">
      <formula>$P20</formula>
    </cfRule>
  </conditionalFormatting>
  <conditionalFormatting sqref="C20:H20">
    <cfRule type="expression" dxfId="81" priority="32">
      <formula>LEN($B20)=0</formula>
    </cfRule>
  </conditionalFormatting>
  <conditionalFormatting sqref="F25 F29 F31 F33">
    <cfRule type="expression" dxfId="80" priority="26">
      <formula>$F25=3</formula>
    </cfRule>
    <cfRule type="expression" dxfId="79" priority="27">
      <formula>$F25=2</formula>
    </cfRule>
    <cfRule type="expression" dxfId="78" priority="28">
      <formula>$F25=1</formula>
    </cfRule>
  </conditionalFormatting>
  <conditionalFormatting sqref="G29 G25 G31 G33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77" priority="29">
      <formula>LEN($B26)=0</formula>
    </cfRule>
  </conditionalFormatting>
  <conditionalFormatting sqref="C25:H25 C29:H29 C31:H31 C33:H33">
    <cfRule type="expression" dxfId="76" priority="23">
      <formula>LEN($B25)=0</formula>
    </cfRule>
  </conditionalFormatting>
  <conditionalFormatting sqref="F23">
    <cfRule type="expression" dxfId="75" priority="17">
      <formula>$F23=3</formula>
    </cfRule>
    <cfRule type="expression" dxfId="74" priority="19">
      <formula>$F23=2</formula>
    </cfRule>
    <cfRule type="expression" dxfId="73" priority="21">
      <formula>$F23=1</formula>
    </cfRule>
  </conditionalFormatting>
  <conditionalFormatting sqref="F24">
    <cfRule type="expression" dxfId="72" priority="16">
      <formula>$F24=3</formula>
    </cfRule>
    <cfRule type="expression" dxfId="71" priority="18">
      <formula>$F24=2</formula>
    </cfRule>
    <cfRule type="expression" dxfId="70" priority="20">
      <formula>$F24=1</formula>
    </cfRule>
  </conditionalFormatting>
  <conditionalFormatting sqref="G23">
    <cfRule type="dataBar" priority="1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69" priority="22">
      <formula>LEN($B24)=0</formula>
    </cfRule>
  </conditionalFormatting>
  <conditionalFormatting sqref="C23:H23">
    <cfRule type="expression" dxfId="68" priority="13">
      <formula>LEN($B23)=0</formula>
    </cfRule>
  </conditionalFormatting>
  <conditionalFormatting sqref="C27:H27">
    <cfRule type="expression" dxfId="67" priority="1">
      <formula>$E27="Optionnelle"</formula>
    </cfRule>
    <cfRule type="expression" dxfId="66" priority="2">
      <formula>$E27="Essentielle"</formula>
    </cfRule>
  </conditionalFormatting>
  <conditionalFormatting sqref="F27">
    <cfRule type="expression" dxfId="65" priority="8">
      <formula>$F27=3</formula>
    </cfRule>
    <cfRule type="expression" dxfId="64" priority="10">
      <formula>$F27=2</formula>
    </cfRule>
    <cfRule type="expression" dxfId="63" priority="12">
      <formula>$F27=1</formula>
    </cfRule>
  </conditionalFormatting>
  <conditionalFormatting sqref="F27">
    <cfRule type="expression" dxfId="62" priority="7">
      <formula>$F27=3</formula>
    </cfRule>
    <cfRule type="expression" dxfId="61" priority="9">
      <formula>$F27=2</formula>
    </cfRule>
    <cfRule type="expression" dxfId="60" priority="11">
      <formula>$F27=1</formula>
    </cfRule>
  </conditionalFormatting>
  <conditionalFormatting sqref="G2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59" priority="5">
      <formula>L27</formula>
    </cfRule>
  </conditionalFormatting>
  <conditionalFormatting sqref="H27">
    <cfRule type="expression" dxfId="58" priority="4">
      <formula>$P27</formula>
    </cfRule>
  </conditionalFormatting>
  <conditionalFormatting sqref="C27:H27">
    <cfRule type="expression" dxfId="57" priority="3">
      <formula>LEN($B27)=0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28" sqref="G28:G2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2 champs à remplir!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0.6666666666666663</v>
      </c>
      <c r="R8" s="62">
        <f>Q8*24*60</f>
        <v>959.99999999999943</v>
      </c>
      <c r="T8" s="9">
        <f>SUM(E8:E42)</f>
        <v>0.6666666666666663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0.6666666666666663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16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16</v>
      </c>
      <c r="U12" s="4" t="str">
        <f>T12 &amp; " " &amp; S12 &amp; IF(T12 &gt; 1, "s", "")</f>
        <v>16 heures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16 heures</v>
      </c>
      <c r="W14" s="4" t="str">
        <f>T12&amp;"h"&amp;TEXT(T13,"00")</f>
        <v>16h00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2</v>
      </c>
      <c r="U15" s="4" t="str">
        <f>IF(T15=0,"",IF(T15=1,"Une tâche est en retard!",CONCATENATE(T15," tâches sont en retard!")))</f>
        <v>2 tâches sont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include machine learning pour les signes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1</v>
      </c>
      <c r="L43" s="3">
        <f t="shared" ref="L43:M43" si="4">COUNTIF(L8:L42,TRUE)</f>
        <v>1</v>
      </c>
      <c r="M43" s="3">
        <f t="shared" si="4"/>
        <v>0</v>
      </c>
      <c r="P43" s="8"/>
    </row>
    <row r="44" spans="2:16" x14ac:dyDescent="0.3">
      <c r="K44" s="3">
        <f>SUM(K43:M43)</f>
        <v>2</v>
      </c>
      <c r="P44" s="8"/>
    </row>
    <row r="45" spans="2:16" x14ac:dyDescent="0.3">
      <c r="K45" s="3" t="str">
        <f>IF(K44=0, "aucun champ", IF(K44=1, "1 champ", K44 &amp; " champs"))</f>
        <v>2 champs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34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17</v>
      </c>
      <c r="W16" s="4" t="str">
        <f>IF(V16=0,"",IF(V16=1,"Une tâche est en retard!",CONCATENATE(V16," tâches sont en retard!")))</f>
        <v>17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17</v>
      </c>
      <c r="N44" s="3">
        <f t="shared" ref="N44:O44" si="5">COUNTIF(N9:N43,TRUE)</f>
        <v>17</v>
      </c>
      <c r="O44" s="3">
        <f t="shared" si="5"/>
        <v>0</v>
      </c>
      <c r="P44" s="3">
        <f>COUNTIF(P9:P43,FALSE)</f>
        <v>17</v>
      </c>
      <c r="R44" s="8"/>
    </row>
    <row r="45" spans="2:18" x14ac:dyDescent="0.3">
      <c r="M45" s="3">
        <f>SUM(M44:O44)</f>
        <v>34</v>
      </c>
      <c r="R45" s="8"/>
    </row>
    <row r="46" spans="2:18" x14ac:dyDescent="0.3">
      <c r="M46" s="3" t="str">
        <f>IF(M45=0, "aucun champ", IF(M45=1, "1 champ", M45 &amp; " champs"))</f>
        <v>34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46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IF(_xlfn.NUMBERVALUE('Sprint 2 - Bilan'!$E11)+_xlfn.NUMBERVALUE('Sprint 2 - Bilan'!$G11)=0,"",_xlfn.NUMBERVALUE('Sprint 2 - Bilan'!$E11)+_xlfn.NUMBERVALUE('Sprint 2 - Bilan'!$G11))</f>
        <v/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2.0833333333333301E-2</v>
      </c>
      <c r="F14" s="77">
        <f>IF(LEN('Sprint 2 - Bilan'!$H14)&lt;&gt;0,'Sprint 2 - Bilan'!$H14,IF(LEN('Sprint 2 - Bilan'!$F14)=0,"",'Sprint 2 - Bilan'!$F14))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23</v>
      </c>
      <c r="W16" s="4" t="str">
        <f>IF(V16=0,"",IF(V16=1,"Une tâche n'a pas été terminée!",CONCATENATE(V16," tâches n'ont pas été terminé!")))</f>
        <v>23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23</v>
      </c>
      <c r="N44" s="3">
        <f t="shared" ref="N44:O44" si="5">COUNTIF(N9:N43,TRUE)</f>
        <v>23</v>
      </c>
      <c r="O44" s="3">
        <f t="shared" si="5"/>
        <v>0</v>
      </c>
      <c r="P44" s="3">
        <f>COUNTIF(P9:P43,FALSE)</f>
        <v>23</v>
      </c>
      <c r="R44" s="8"/>
    </row>
    <row r="45" spans="2:18" x14ac:dyDescent="0.3">
      <c r="M45" s="3">
        <f>SUM(M44:O44)</f>
        <v>46</v>
      </c>
      <c r="R45" s="8"/>
    </row>
    <row r="46" spans="2:18" x14ac:dyDescent="0.3">
      <c r="M46" s="3" t="str">
        <f>IF(M45=0, "aucun champ", IF(M45=1, "1 champ", M45 &amp; " champs"))</f>
        <v>46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15</v>
      </c>
      <c r="E8" s="97">
        <f>N8</f>
        <v>6</v>
      </c>
      <c r="F8" s="101">
        <f>O8</f>
        <v>29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6</v>
      </c>
      <c r="O8" s="1">
        <f>SUM(L8:N8)</f>
        <v>29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36h15</v>
      </c>
      <c r="F9" s="102" t="str">
        <f t="shared" si="0"/>
        <v>101h15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1.510416666666671</v>
      </c>
      <c r="O9" s="1">
        <f>SUM(L9:N9)</f>
        <v>4.2187500000000053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36.25</v>
      </c>
      <c r="U9" s="2" t="s">
        <v>67</v>
      </c>
      <c r="V9" s="2">
        <f>COUNTIF('Sprint 1 - Planification'!E8:E42,"Essentielle")</f>
        <v>27</v>
      </c>
      <c r="X9" s="2" t="s">
        <v>69</v>
      </c>
      <c r="Y9" s="2">
        <f>COUNTIF('Sprint 1 - Planification'!F8:F42,1)</f>
        <v>10</v>
      </c>
    </row>
    <row r="10" spans="2:25" s="2" customFormat="1" ht="13.8" x14ac:dyDescent="0.3">
      <c r="B10" s="91" t="s">
        <v>62</v>
      </c>
      <c r="C10" s="95" t="str">
        <f t="shared" si="0"/>
        <v>16h00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16h00</v>
      </c>
      <c r="G10" s="1"/>
      <c r="H10" s="1"/>
      <c r="L10" s="1">
        <f>'Sprint 1 - Bilan'!T8</f>
        <v>0.6666666666666663</v>
      </c>
      <c r="M10" s="1">
        <f>'Sprint 2 - Bilan'!V9</f>
        <v>0</v>
      </c>
      <c r="N10" s="1">
        <f>'Sprint 3 - Bilan'!V9</f>
        <v>0</v>
      </c>
      <c r="O10" s="1">
        <f>SUM(L10:N10)</f>
        <v>0.6666666666666663</v>
      </c>
      <c r="P10" s="1" t="s">
        <v>66</v>
      </c>
      <c r="Q10" s="1">
        <f t="shared" si="1"/>
        <v>16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9</v>
      </c>
    </row>
    <row r="11" spans="2:25" s="2" customFormat="1" thickBot="1" x14ac:dyDescent="0.35">
      <c r="B11" s="103" t="s">
        <v>64</v>
      </c>
      <c r="C11" s="104">
        <f>L11</f>
        <v>2</v>
      </c>
      <c r="D11" s="105">
        <f>M11</f>
        <v>17</v>
      </c>
      <c r="E11" s="106">
        <f>N11</f>
        <v>23</v>
      </c>
      <c r="F11" s="107">
        <f>O11</f>
        <v>23</v>
      </c>
      <c r="G11" s="1"/>
      <c r="H11" s="1"/>
      <c r="L11" s="1">
        <f>'Sprint 1 - Bilan'!T15</f>
        <v>2</v>
      </c>
      <c r="M11" s="1">
        <f>'Sprint 2 - Bilan'!V16</f>
        <v>17</v>
      </c>
      <c r="N11" s="1">
        <f>'Sprint 3 - Bilan'!V16</f>
        <v>23</v>
      </c>
      <c r="O11" s="1">
        <f>N11</f>
        <v>23</v>
      </c>
      <c r="P11" s="1"/>
      <c r="Q11" s="1"/>
      <c r="R11" s="1"/>
      <c r="S11" s="1"/>
      <c r="X11" s="2" t="s">
        <v>71</v>
      </c>
      <c r="Y11" s="2">
        <f>COUNTIF('Sprint 1 - Planification'!F8:F42,3)</f>
        <v>10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2019-10-02T06:06:29Z</dcterms:modified>
</cp:coreProperties>
</file>