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OneDrive - EY\Documents\CVA Tool Python\CVA-Tool\Calibration\Test Results\"/>
    </mc:Choice>
  </mc:AlternateContent>
  <xr:revisionPtr revIDLastSave="256" documentId="13_ncr:1_{05F6CDA3-476D-4A29-8AD5-44701E0168D5}" xr6:coauthVersionLast="45" xr6:coauthVersionMax="45" xr10:uidLastSave="{DCC977B4-8E7E-4AD0-B27E-ACBDBE26E9F7}"/>
  <bookViews>
    <workbookView xWindow="-28920" yWindow="-6465" windowWidth="29040" windowHeight="15840" activeTab="3" xr2:uid="{BE5CAA9E-230A-42EA-B18A-AAA841F84DD1}"/>
  </bookViews>
  <sheets>
    <sheet name="EUR" sheetId="1" r:id="rId1"/>
    <sheet name="USD" sheetId="2" r:id="rId2"/>
    <sheet name="EURUSD 3 PERC" sheetId="3" r:id="rId3"/>
    <sheet name="YoY Inflation Caps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" i="1" l="1"/>
  <c r="X20" i="1"/>
  <c r="Q25" i="1"/>
  <c r="Q24" i="1"/>
  <c r="P8" i="1"/>
  <c r="K31" i="2" l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30" i="2"/>
  <c r="K29" i="2" l="1"/>
  <c r="R46" i="2" l="1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9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5" i="2"/>
  <c r="S8" i="2"/>
  <c r="S7" i="2"/>
  <c r="S6" i="2"/>
  <c r="S5" i="2"/>
  <c r="Q23" i="1" l="1"/>
  <c r="Q22" i="1"/>
  <c r="Q21" i="1"/>
  <c r="Q9" i="1"/>
  <c r="Q8" i="1"/>
  <c r="U24" i="1" l="1"/>
  <c r="X27" i="1" s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6" i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7" i="1"/>
  <c r="X17" i="1" s="1"/>
  <c r="V18" i="1"/>
  <c r="X18" i="1" s="1"/>
  <c r="X19" i="1"/>
  <c r="V4" i="1"/>
  <c r="X4" i="1" s="1"/>
  <c r="X34" i="1" l="1"/>
  <c r="X41" i="1"/>
  <c r="X33" i="1"/>
  <c r="X40" i="1"/>
  <c r="X32" i="1"/>
  <c r="X39" i="1"/>
  <c r="X31" i="1"/>
  <c r="X38" i="1"/>
  <c r="X30" i="1"/>
  <c r="X37" i="1"/>
  <c r="X29" i="1"/>
  <c r="X36" i="1"/>
  <c r="X28" i="1"/>
  <c r="X26" i="1"/>
  <c r="X35" i="1"/>
</calcChain>
</file>

<file path=xl/sharedStrings.xml><?xml version="1.0" encoding="utf-8"?>
<sst xmlns="http://schemas.openxmlformats.org/spreadsheetml/2006/main" count="128" uniqueCount="48">
  <si>
    <t>Start Date</t>
  </si>
  <si>
    <t>End Date</t>
  </si>
  <si>
    <t>Factor 1 Vol*</t>
  </si>
  <si>
    <t>Factor 2 Vol*</t>
  </si>
  <si>
    <t>12/31/2020</t>
  </si>
  <si>
    <t>3% alpha</t>
  </si>
  <si>
    <t>1 bp alpha</t>
  </si>
  <si>
    <t>TTZ</t>
  </si>
  <si>
    <t xml:space="preserve">Xi </t>
  </si>
  <si>
    <t>sigma</t>
  </si>
  <si>
    <t>price</t>
  </si>
  <si>
    <t>atm strike</t>
  </si>
  <si>
    <t>Expiry</t>
  </si>
  <si>
    <t>Vol (bps)</t>
  </si>
  <si>
    <t xml:space="preserve">Vol </t>
  </si>
  <si>
    <t>Alpha</t>
  </si>
  <si>
    <t>HW sigma</t>
  </si>
  <si>
    <t>atm rate</t>
  </si>
  <si>
    <t>zeta</t>
  </si>
  <si>
    <t>Enter all values and hit &lt;GO&gt; to recalculate</t>
  </si>
  <si>
    <t xml:space="preserve">      91)Save             92)Refresh             93)Export to Excel             94)Asset                            Inflation Bond/Swap Settings</t>
  </si>
  <si>
    <t xml:space="preserve">  1) Curve      2) Convexity &amp; Seasonality      3) YOY Volatility      4) ZC Volatility      5) Bonds</t>
  </si>
  <si>
    <t>Country United Kingdom   Date12/31/20                          Market SideMid                            CPI Index11)UKRPI</t>
  </si>
  <si>
    <t>Surface Name    UK BVOL Surface (Default)                           20) Surface Actions</t>
  </si>
  <si>
    <t>Smile Model       Piecewise Linear                              Swap Curve   12)(141)GBP OIS</t>
  </si>
  <si>
    <t>Market Configuration</t>
  </si>
  <si>
    <t>   Contributed Premium     Spot             Cap ContributorBVOL            Floor ContributorBVOL</t>
  </si>
  <si>
    <t>   Customized                  Premium</t>
  </si>
  <si>
    <t>Market View</t>
  </si>
  <si>
    <t>View       Cap Market      Shifted Lognormal Vol   Output (%)</t>
  </si>
  <si>
    <t xml:space="preserve">                                                                                                                                                Interpolated</t>
  </si>
  <si>
    <t>Tenor</t>
  </si>
  <si>
    <t>1 YR</t>
  </si>
  <si>
    <t>2 YR</t>
  </si>
  <si>
    <t>3 YR</t>
  </si>
  <si>
    <t>5 YR</t>
  </si>
  <si>
    <t>7 YR</t>
  </si>
  <si>
    <t>10 YR</t>
  </si>
  <si>
    <t>12 YR</t>
  </si>
  <si>
    <t>15 YR</t>
  </si>
  <si>
    <t>20 YR</t>
  </si>
  <si>
    <t>30 YR</t>
  </si>
  <si>
    <t>Quick Calculator</t>
  </si>
  <si>
    <t>Cap                  Expiry3 YR           Strike   2.00%    Shifted Lognormal Vol        1.20%        Premium     425.47bp</t>
  </si>
  <si>
    <t>Cap                  Expiry5 YR           Strike   2.00%    Shifted Lognormal Vol        1.16%        Premium     806.13bp</t>
  </si>
  <si>
    <t>View       Cap Market      Premium                    Input (bp)</t>
  </si>
  <si>
    <t>View       Caplet            Shifted Lognormal Vol   Output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</si>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</sst>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1" applyNumberFormat="1" applyFont="1" applyFill="1" applyBorder="1" applyAlignment="1" applyProtection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0" fontId="0" fillId="0" borderId="0" xfId="2" applyNumberFormat="1" applyFont="1"/>
    <xf numFmtId="0" fontId="3" fillId="0" borderId="1" xfId="0" applyFont="1" applyBorder="1" applyAlignment="1">
      <alignment horizontal="center" vertical="top"/>
    </xf>
  </cellXfs>
  <cellStyles count="3">
    <cellStyle name="blp_column_header" xfId="1" xr:uid="{155D9D81-B05C-4AF0-8F30-69D3766D1479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EUR!$W$3</c:f>
              <c:strCache>
                <c:ptCount val="1"/>
                <c:pt idx="0">
                  <c:v>Factor 1 Vol*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EUR!$V$4:$V$18</c:f>
              <c:numCache>
                <c:formatCode>0.00</c:formatCode>
                <c:ptCount val="15"/>
                <c:pt idx="0" formatCode="0.00000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</c:numCache>
            </c:numRef>
          </c:xVal>
          <c:yVal>
            <c:numRef>
              <c:f>EUR!$W$4:$W$18</c:f>
              <c:numCache>
                <c:formatCode>0.00%</c:formatCode>
                <c:ptCount val="15"/>
                <c:pt idx="0">
                  <c:v>2.0999999999999999E-3</c:v>
                </c:pt>
                <c:pt idx="1">
                  <c:v>2.5000000000000001E-3</c:v>
                </c:pt>
                <c:pt idx="2">
                  <c:v>2.8E-3</c:v>
                </c:pt>
                <c:pt idx="3">
                  <c:v>4.1000000000000003E-3</c:v>
                </c:pt>
                <c:pt idx="4">
                  <c:v>2.0999999999999999E-3</c:v>
                </c:pt>
                <c:pt idx="5">
                  <c:v>4.0000000000000001E-3</c:v>
                </c:pt>
                <c:pt idx="6">
                  <c:v>4.8999999999999998E-3</c:v>
                </c:pt>
                <c:pt idx="7">
                  <c:v>5.5999999999999999E-3</c:v>
                </c:pt>
                <c:pt idx="8">
                  <c:v>6.1000000000000004E-3</c:v>
                </c:pt>
                <c:pt idx="9">
                  <c:v>6.4999999999999997E-3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7.3000000000000001E-3</c:v>
                </c:pt>
                <c:pt idx="13">
                  <c:v>7.6E-3</c:v>
                </c:pt>
                <c:pt idx="14">
                  <c:v>7.1999999999999998E-3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4-4096-91A5-4F1D27C391D4}"/>
            </c:ext>
          </c:extLst>
        </c:ser>
        <c:ser>
          <c:idx val="1"/>
          <c:order val="1"/>
          <c:tx>
            <c:strRef>
              <c:f>EUR!$Z$3</c:f>
              <c:strCache>
                <c:ptCount val="1"/>
                <c:pt idx="0">
                  <c:v>HW sigma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EUR!$V$4:$V$18</c:f>
              <c:numCache>
                <c:formatCode>0.00</c:formatCode>
                <c:ptCount val="15"/>
                <c:pt idx="0" formatCode="0.000000">
                  <c:v>7.9452054794520555E-2</c:v>
                </c:pt>
                <c:pt idx="1">
                  <c:v>0.24657534246575341</c:v>
                </c:pt>
                <c:pt idx="2">
                  <c:v>0.49589041095890413</c:v>
                </c:pt>
                <c:pt idx="3">
                  <c:v>0.74794520547945209</c:v>
                </c:pt>
                <c:pt idx="4">
                  <c:v>1</c:v>
                </c:pt>
                <c:pt idx="5">
                  <c:v>1.9954379562043796</c:v>
                </c:pt>
                <c:pt idx="6">
                  <c:v>2.9924709103353866</c:v>
                </c:pt>
                <c:pt idx="7">
                  <c:v>3.9983579638752054</c:v>
                </c:pt>
                <c:pt idx="8">
                  <c:v>4.9981751824817522</c:v>
                </c:pt>
                <c:pt idx="9">
                  <c:v>5.9980445834962852</c:v>
                </c:pt>
                <c:pt idx="10">
                  <c:v>6.9979466119096507</c:v>
                </c:pt>
                <c:pt idx="11">
                  <c:v>7.9927007299270079</c:v>
                </c:pt>
                <c:pt idx="12">
                  <c:v>8.9953462907199562</c:v>
                </c:pt>
                <c:pt idx="13">
                  <c:v>9.9980089596814334</c:v>
                </c:pt>
                <c:pt idx="14">
                  <c:v>11.998104864181933</c:v>
                </c:pt>
              </c:numCache>
            </c:numRef>
          </c:xVal>
          <c:yVal>
            <c:numRef>
              <c:f>EUR!$Z$4:$Z$18</c:f>
              <c:numCache>
                <c:formatCode>0.00%</c:formatCode>
                <c:ptCount val="15"/>
                <c:pt idx="0">
                  <c:v>2.0917790982240441E-3</c:v>
                </c:pt>
                <c:pt idx="1">
                  <c:v>2.5598316039780098E-3</c:v>
                </c:pt>
                <c:pt idx="2">
                  <c:v>2.8525834342236311E-3</c:v>
                </c:pt>
                <c:pt idx="3">
                  <c:v>3.1216267245684501E-3</c:v>
                </c:pt>
                <c:pt idx="4">
                  <c:v>3.4231743446928291E-3</c:v>
                </c:pt>
                <c:pt idx="5">
                  <c:v>4.028897686033683E-3</c:v>
                </c:pt>
                <c:pt idx="6">
                  <c:v>4.9260494357184952E-3</c:v>
                </c:pt>
                <c:pt idx="7">
                  <c:v>5.6329749828416551E-3</c:v>
                </c:pt>
                <c:pt idx="8">
                  <c:v>6.1276514932346654E-3</c:v>
                </c:pt>
                <c:pt idx="9">
                  <c:v>6.4932554211509664E-3</c:v>
                </c:pt>
                <c:pt idx="10">
                  <c:v>6.968725668814779E-3</c:v>
                </c:pt>
                <c:pt idx="11">
                  <c:v>6.9641502466210306E-3</c:v>
                </c:pt>
                <c:pt idx="12">
                  <c:v>7.2651495494630049E-3</c:v>
                </c:pt>
                <c:pt idx="13">
                  <c:v>7.6048010403792594E-3</c:v>
                </c:pt>
                <c:pt idx="14">
                  <c:v>7.140967192156642E-3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4-4096-91A5-4F1D27C3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88144"/>
        <c:axId val="706388472"/>
      </c:scatterChart>
      <c:valAx>
        <c:axId val="7063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6388472"/>
        <c:crosses val="autoZero"/>
        <c:crossBetween val="midCat"/>
      </c:valAx>
      <c:valAx>
        <c:axId val="7063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063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USD!$M$28</c:f>
              <c:strCache>
                <c:ptCount val="1"/>
                <c:pt idx="0">
                  <c:v>HW 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USD!$L$29:$L$44</c:f>
              <c:numCache>
                <c:formatCode>General</c:formatCode>
                <c:ptCount val="16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</c:numCache>
            </c:numRef>
          </c:xVal>
          <c:yVal>
            <c:numRef>
              <c:f>USD!$M$29:$M$44</c:f>
              <c:numCache>
                <c:formatCode>General</c:formatCode>
                <c:ptCount val="16"/>
                <c:pt idx="0">
                  <c:v>4.0105394731135436E-3</c:v>
                </c:pt>
                <c:pt idx="1">
                  <c:v>3.9174649803060853E-3</c:v>
                </c:pt>
                <c:pt idx="2">
                  <c:v>4.8027547171653976E-3</c:v>
                </c:pt>
                <c:pt idx="3">
                  <c:v>4.8355416486528576E-3</c:v>
                </c:pt>
                <c:pt idx="4">
                  <c:v>5.2408641304936632E-3</c:v>
                </c:pt>
                <c:pt idx="5">
                  <c:v>6.0885506582382901E-3</c:v>
                </c:pt>
                <c:pt idx="6">
                  <c:v>7.1489682994965434E-3</c:v>
                </c:pt>
                <c:pt idx="7">
                  <c:v>7.7301166816446908E-3</c:v>
                </c:pt>
                <c:pt idx="8">
                  <c:v>8.2407402046790878E-3</c:v>
                </c:pt>
                <c:pt idx="9">
                  <c:v>7.550839920550504E-3</c:v>
                </c:pt>
                <c:pt idx="10">
                  <c:v>7.7585622160724899E-3</c:v>
                </c:pt>
                <c:pt idx="11">
                  <c:v>7.4342034473934126E-3</c:v>
                </c:pt>
                <c:pt idx="12">
                  <c:v>7.4771526571497729E-3</c:v>
                </c:pt>
                <c:pt idx="13">
                  <c:v>7.5323958005417699E-3</c:v>
                </c:pt>
                <c:pt idx="14">
                  <c:v>7.5162527913932237E-3</c:v>
                </c:pt>
                <c:pt idx="15">
                  <c:v>7.5889432047563507E-3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8-42DB-8311-7D8513AF130E}"/>
            </c:ext>
          </c:extLst>
        </c:ser>
        <c:ser>
          <c:idx val="1"/>
          <c:order val="1"/>
          <c:tx>
            <c:v>Bloomberg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USD!$I$29:$I$45</c:f>
              <c:numCache>
                <c:formatCode>0.00</c:formatCode>
                <c:ptCount val="17"/>
                <c:pt idx="0">
                  <c:v>8.0555555555555561E-2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2</c:v>
                </c:pt>
                <c:pt idx="6">
                  <c:v>2.9972222222222222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7.9972222222222218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20</c:v>
                </c:pt>
              </c:numCache>
            </c:numRef>
          </c:xVal>
          <c:yVal>
            <c:numRef>
              <c:f>USD!$J$29:$J$45</c:f>
              <c:numCache>
                <c:formatCode>0.00%</c:formatCode>
                <c:ptCount val="17"/>
                <c:pt idx="0">
                  <c:v>4.0000000000000001E-3</c:v>
                </c:pt>
                <c:pt idx="1">
                  <c:v>3.8999999999999998E-3</c:v>
                </c:pt>
                <c:pt idx="2">
                  <c:v>4.7999999999999996E-3</c:v>
                </c:pt>
                <c:pt idx="3">
                  <c:v>4.7999999999999996E-3</c:v>
                </c:pt>
                <c:pt idx="4">
                  <c:v>5.1999999999999998E-3</c:v>
                </c:pt>
                <c:pt idx="5">
                  <c:v>6.1000000000000004E-3</c:v>
                </c:pt>
                <c:pt idx="6">
                  <c:v>7.1000000000000004E-3</c:v>
                </c:pt>
                <c:pt idx="7">
                  <c:v>7.7000000000000002E-3</c:v>
                </c:pt>
                <c:pt idx="8">
                  <c:v>8.3000000000000001E-3</c:v>
                </c:pt>
                <c:pt idx="9">
                  <c:v>7.6E-3</c:v>
                </c:pt>
                <c:pt idx="10">
                  <c:v>7.7999999999999996E-3</c:v>
                </c:pt>
                <c:pt idx="11">
                  <c:v>7.4999999999999997E-3</c:v>
                </c:pt>
                <c:pt idx="12">
                  <c:v>7.4999999999999997E-3</c:v>
                </c:pt>
                <c:pt idx="13">
                  <c:v>7.4999999999999997E-3</c:v>
                </c:pt>
                <c:pt idx="14">
                  <c:v>7.6E-3</c:v>
                </c:pt>
                <c:pt idx="15">
                  <c:v>7.6E-3</c:v>
                </c:pt>
                <c:pt idx="16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8-42DB-8311-7D8513A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71664"/>
        <c:axId val="1088471992"/>
      </c:scatterChart>
      <c:valAx>
        <c:axId val="10884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8471992"/>
        <c:crosses val="autoZero"/>
        <c:crossBetween val="midCat"/>
      </c:valAx>
      <c:valAx>
        <c:axId val="10884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84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26670</xdr:rowOff>
    </xdr:from>
    <xdr:to>
      <xdr:col>14</xdr:col>
      <xdr:colOff>472441</xdr:colOff>
      <xdr:row>35</xdr:row>
      <xdr:rowOff>56105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C80955-36F3-4952-AF56-F411C3C59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670"/>
          <a:ext cx="9010650" cy="6367370"/>
        </a:xfrm>
        <a:prstGeom prst="rect">
          <a:avLst/>
        </a:prstGeom>
      </xdr:spPr>
    </xdr:pic>
    <xdr:clientData/>
  </xdr:twoCellAnchor>
  <xdr:twoCellAnchor>
    <xdr:from>
      <xdr:col>10</xdr:col>
      <xdr:colOff>312420</xdr:colOff>
      <xdr:row>7</xdr:row>
      <xdr:rowOff>72390</xdr:rowOff>
    </xdr:from>
    <xdr:to>
      <xdr:col>18</xdr:col>
      <xdr:colOff>9525</xdr:colOff>
      <xdr:row>22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CBCB0-0D8B-4B22-A0E0-B8E51561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565786</xdr:colOff>
      <xdr:row>23</xdr:row>
      <xdr:rowOff>2636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03945-520F-4DD9-B458-FE3E57DCA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753600" cy="4165061"/>
        </a:xfrm>
        <a:prstGeom prst="rect">
          <a:avLst/>
        </a:prstGeom>
      </xdr:spPr>
    </xdr:pic>
    <xdr:clientData/>
  </xdr:twoCellAnchor>
  <xdr:twoCellAnchor>
    <xdr:from>
      <xdr:col>23</xdr:col>
      <xdr:colOff>493395</xdr:colOff>
      <xdr:row>31</xdr:row>
      <xdr:rowOff>67627</xdr:rowOff>
    </xdr:from>
    <xdr:to>
      <xdr:col>31</xdr:col>
      <xdr:colOff>188595</xdr:colOff>
      <xdr:row>46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AB9F7-3517-4A79-83D8-3EED6441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131212</xdr:colOff>
      <xdr:row>0</xdr:row>
      <xdr:rowOff>0</xdr:rowOff>
    </xdr:from>
    <xdr:to>
      <xdr:col>7</xdr:col>
      <xdr:colOff>383843</xdr:colOff>
      <xdr:row>22</xdr:row>
      <xdr:rowOff>20100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A7EB66-2033-4B79-8598-AB83F629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212" y="0"/>
          <a:ext cx="4519831" cy="40015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16</xdr:row>
      <xdr:rowOff>6896</xdr:rowOff>
    </xdr:from>
    <xdr:to>
      <xdr:col>7</xdr:col>
      <xdr:colOff>415290</xdr:colOff>
      <xdr:row>20</xdr:row>
      <xdr:rowOff>47469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D0E6-2E70-4850-B3F5-E6CB7D166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02496"/>
          <a:ext cx="4625340" cy="764473"/>
        </a:xfrm>
        <a:prstGeom prst="rect">
          <a:avLst/>
        </a:prstGeom>
      </xdr:spPr>
    </xdr:pic>
    <xdr:clientData/>
  </xdr:twoCellAnchor>
  <xdr:twoCellAnchor editAs="oneCell">
    <xdr:from>
      <xdr:col>16</xdr:col>
      <xdr:colOff>484245</xdr:colOff>
      <xdr:row>0</xdr:row>
      <xdr:rowOff>59055</xdr:rowOff>
    </xdr:from>
    <xdr:to>
      <xdr:col>25</xdr:col>
      <xdr:colOff>355175</xdr:colOff>
      <xdr:row>13</xdr:row>
      <xdr:rowOff>121441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00BF8-7183-4284-88DE-ADBA4F40A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7845" y="59055"/>
          <a:ext cx="5357330" cy="2415061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13</xdr:row>
      <xdr:rowOff>107566</xdr:rowOff>
    </xdr:from>
    <xdr:to>
      <xdr:col>25</xdr:col>
      <xdr:colOff>469287</xdr:colOff>
      <xdr:row>27</xdr:row>
      <xdr:rowOff>149999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A27E48-6829-4CFD-8503-DA77221B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3175" y="2460241"/>
          <a:ext cx="5546112" cy="2576083"/>
        </a:xfrm>
        <a:prstGeom prst="rect">
          <a:avLst/>
        </a:prstGeom>
      </xdr:spPr>
    </xdr:pic>
    <xdr:clientData/>
  </xdr:twoCellAnchor>
  <xdr:twoCellAnchor editAs="oneCell">
    <xdr:from>
      <xdr:col>16</xdr:col>
      <xdr:colOff>339090</xdr:colOff>
      <xdr:row>27</xdr:row>
      <xdr:rowOff>134160</xdr:rowOff>
    </xdr:from>
    <xdr:to>
      <xdr:col>25</xdr:col>
      <xdr:colOff>468630</xdr:colOff>
      <xdr:row>32</xdr:row>
      <xdr:rowOff>16996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A05E5E-97CF-46E5-98C0-3C212DF9D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2690" y="5020485"/>
          <a:ext cx="5615940" cy="78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76200</xdr:rowOff>
    </xdr:from>
    <xdr:to>
      <xdr:col>11</xdr:col>
      <xdr:colOff>432030</xdr:colOff>
      <xdr:row>28</xdr:row>
      <xdr:rowOff>11188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8BB066-6B35-479F-8F21-B9A8A81AA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57650"/>
          <a:ext cx="7137630" cy="1020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E6F1-7710-4CB7-87FD-66453CF05B52}">
  <dimension ref="I2:AC57"/>
  <sheetViews>
    <sheetView workbookViewId="0">
      <selection activeCell="V22" sqref="V22"/>
    </sheetView>
  </sheetViews>
  <sheetFormatPr defaultRowHeight="14.4" x14ac:dyDescent="0.3"/>
  <cols>
    <col min="20" max="21" width="10.5546875" bestFit="1" customWidth="1"/>
    <col min="22" max="22" width="10.5546875" customWidth="1"/>
    <col min="24" max="24" width="11" bestFit="1" customWidth="1"/>
  </cols>
  <sheetData>
    <row r="2" spans="16:26" x14ac:dyDescent="0.3">
      <c r="T2" t="s">
        <v>5</v>
      </c>
      <c r="U2" s="5">
        <v>0.03</v>
      </c>
    </row>
    <row r="3" spans="16:26" x14ac:dyDescent="0.3">
      <c r="T3" s="1" t="s">
        <v>0</v>
      </c>
      <c r="U3" s="1" t="s">
        <v>1</v>
      </c>
      <c r="V3" s="1" t="s">
        <v>7</v>
      </c>
      <c r="W3" s="1" t="s">
        <v>2</v>
      </c>
      <c r="X3" s="1" t="s">
        <v>8</v>
      </c>
      <c r="Y3" s="10" t="s">
        <v>12</v>
      </c>
      <c r="Z3" s="10" t="s">
        <v>16</v>
      </c>
    </row>
    <row r="4" spans="16:26" x14ac:dyDescent="0.3">
      <c r="T4" s="2">
        <v>44196</v>
      </c>
      <c r="U4" s="2">
        <v>44225</v>
      </c>
      <c r="V4" s="7">
        <f>YEARFRAC($T$4,U4,1)</f>
        <v>7.9452054794520555E-2</v>
      </c>
      <c r="W4" s="4">
        <v>2.0999999999999999E-3</v>
      </c>
      <c r="X4">
        <f>(W4^2/(2*$U$2))*(EXP(2*$U$2*V4)-1)</f>
        <v>3.5122005114998859E-7</v>
      </c>
      <c r="Y4">
        <v>8.3333333333333329E-2</v>
      </c>
      <c r="Z4" s="9">
        <v>2.0917790982240441E-3</v>
      </c>
    </row>
    <row r="5" spans="16:26" x14ac:dyDescent="0.3">
      <c r="U5" s="2">
        <v>44286</v>
      </c>
      <c r="V5" s="3">
        <f t="shared" ref="V5:V41" si="0">YEARFRAC($T$4,U5,1)</f>
        <v>0.24657534246575341</v>
      </c>
      <c r="W5" s="4">
        <v>2.5000000000000001E-3</v>
      </c>
      <c r="X5">
        <f t="shared" ref="X5:X21" si="1">(W5^2/(2*$U$2))*(EXP(2*$U$2*V5)-1)</f>
        <v>1.5525522049909813E-6</v>
      </c>
      <c r="Y5">
        <v>0.25</v>
      </c>
      <c r="Z5" s="9">
        <v>2.5598316039780098E-3</v>
      </c>
    </row>
    <row r="6" spans="16:26" x14ac:dyDescent="0.3">
      <c r="U6" s="2">
        <v>44377</v>
      </c>
      <c r="V6" s="3">
        <f t="shared" si="0"/>
        <v>0.49589041095890413</v>
      </c>
      <c r="W6" s="4">
        <v>2.8E-3</v>
      </c>
      <c r="X6">
        <f t="shared" si="1"/>
        <v>3.946196131321195E-6</v>
      </c>
      <c r="Y6">
        <v>0.5</v>
      </c>
      <c r="Z6" s="9">
        <v>2.8525834342236311E-3</v>
      </c>
    </row>
    <row r="7" spans="16:26" x14ac:dyDescent="0.3">
      <c r="Q7" t="s">
        <v>9</v>
      </c>
      <c r="R7" t="s">
        <v>10</v>
      </c>
      <c r="S7" t="s">
        <v>11</v>
      </c>
      <c r="U7" s="2">
        <v>44469</v>
      </c>
      <c r="V7" s="3">
        <f t="shared" si="0"/>
        <v>0.74794520547945209</v>
      </c>
      <c r="W7" s="4">
        <v>4.1000000000000003E-3</v>
      </c>
      <c r="X7">
        <f t="shared" si="1"/>
        <v>1.2859343362971138E-5</v>
      </c>
      <c r="Y7">
        <v>0.75</v>
      </c>
      <c r="Z7" s="9">
        <v>3.1216267245684501E-3</v>
      </c>
    </row>
    <row r="8" spans="16:26" x14ac:dyDescent="0.3">
      <c r="P8">
        <f>1/12</f>
        <v>8.3333333333333329E-2</v>
      </c>
      <c r="Q8">
        <f>19.51/10000</f>
        <v>1.9510000000000003E-3</v>
      </c>
      <c r="R8">
        <v>0.11125</v>
      </c>
      <c r="U8" s="2">
        <v>44561</v>
      </c>
      <c r="V8" s="3">
        <f t="shared" si="0"/>
        <v>1</v>
      </c>
      <c r="W8" s="4">
        <v>2.0999999999999999E-3</v>
      </c>
      <c r="X8">
        <f t="shared" si="1"/>
        <v>4.5449861710839321E-6</v>
      </c>
      <c r="Y8">
        <v>1</v>
      </c>
      <c r="Z8" s="9">
        <v>3.4231743446928291E-3</v>
      </c>
    </row>
    <row r="9" spans="16:26" x14ac:dyDescent="0.3">
      <c r="P9">
        <v>0.25</v>
      </c>
      <c r="Q9">
        <f>22.23/10000</f>
        <v>2.2230000000000001E-3</v>
      </c>
      <c r="R9">
        <v>0.22364000000000001</v>
      </c>
      <c r="U9" s="2">
        <v>44925</v>
      </c>
      <c r="V9" s="3">
        <f t="shared" si="0"/>
        <v>1.9954379562043796</v>
      </c>
      <c r="W9" s="4">
        <v>4.0000000000000001E-3</v>
      </c>
      <c r="X9">
        <f t="shared" si="1"/>
        <v>3.3916872643432746E-5</v>
      </c>
      <c r="Y9">
        <v>2</v>
      </c>
      <c r="Z9" s="9">
        <v>4.028897686033683E-3</v>
      </c>
    </row>
    <row r="10" spans="16:26" x14ac:dyDescent="0.3">
      <c r="P10">
        <v>0.5</v>
      </c>
      <c r="Q10">
        <v>2.4250000000000001E-3</v>
      </c>
      <c r="R10">
        <v>0.34616000000000002</v>
      </c>
      <c r="U10" s="2">
        <v>45289</v>
      </c>
      <c r="V10" s="3">
        <f t="shared" si="0"/>
        <v>2.9924709103353866</v>
      </c>
      <c r="W10" s="4">
        <v>4.8999999999999998E-3</v>
      </c>
      <c r="X10">
        <f t="shared" si="1"/>
        <v>7.8703438581836466E-5</v>
      </c>
      <c r="Y10">
        <v>3</v>
      </c>
      <c r="Z10" s="9">
        <v>4.9260494357184952E-3</v>
      </c>
    </row>
    <row r="11" spans="16:26" x14ac:dyDescent="0.3">
      <c r="P11">
        <v>0.75</v>
      </c>
      <c r="Q11">
        <v>2.5690000000000001E-3</v>
      </c>
      <c r="R11">
        <v>0.45119999999999999</v>
      </c>
      <c r="U11" s="2">
        <v>45657</v>
      </c>
      <c r="V11" s="3">
        <f t="shared" si="0"/>
        <v>3.9983579638752054</v>
      </c>
      <c r="W11" s="4">
        <v>5.5999999999999999E-3</v>
      </c>
      <c r="X11">
        <f t="shared" si="1"/>
        <v>1.4170743043406665E-4</v>
      </c>
      <c r="Y11">
        <v>4</v>
      </c>
      <c r="Z11" s="9">
        <v>5.6329749828416551E-3</v>
      </c>
    </row>
    <row r="12" spans="16:26" x14ac:dyDescent="0.3">
      <c r="P12">
        <v>1</v>
      </c>
      <c r="Q12">
        <v>2.712E-3</v>
      </c>
      <c r="R12">
        <v>0.55088000000000004</v>
      </c>
      <c r="S12">
        <v>-0.40699999999999997</v>
      </c>
      <c r="U12" s="2">
        <v>46022</v>
      </c>
      <c r="V12" s="3">
        <f t="shared" si="0"/>
        <v>4.9981751824817522</v>
      </c>
      <c r="W12" s="4">
        <v>6.1000000000000004E-3</v>
      </c>
      <c r="X12">
        <f t="shared" si="1"/>
        <v>2.1687911813231026E-4</v>
      </c>
      <c r="Y12">
        <v>5</v>
      </c>
      <c r="Z12" s="9">
        <v>6.1276514932346654E-3</v>
      </c>
    </row>
    <row r="13" spans="16:26" x14ac:dyDescent="0.3">
      <c r="P13">
        <v>2</v>
      </c>
      <c r="Q13">
        <v>3.1970000000000002E-3</v>
      </c>
      <c r="R13">
        <v>0.92164000000000001</v>
      </c>
      <c r="S13">
        <v>-0.33760000000000001</v>
      </c>
      <c r="U13" s="2">
        <v>46387</v>
      </c>
      <c r="V13" s="3">
        <f t="shared" si="0"/>
        <v>5.9980445834962852</v>
      </c>
      <c r="W13" s="4">
        <v>6.4999999999999997E-3</v>
      </c>
      <c r="X13">
        <f t="shared" si="1"/>
        <v>3.0501771992522239E-4</v>
      </c>
      <c r="Y13">
        <v>6</v>
      </c>
      <c r="Z13" s="9">
        <v>6.4932554211509664E-3</v>
      </c>
    </row>
    <row r="14" spans="16:26" x14ac:dyDescent="0.3">
      <c r="P14">
        <v>3</v>
      </c>
      <c r="Q14">
        <v>3.6210000000000001E-3</v>
      </c>
      <c r="R14">
        <v>1.28</v>
      </c>
      <c r="S14">
        <v>-0.25719999999999998</v>
      </c>
      <c r="U14" s="2">
        <v>46752</v>
      </c>
      <c r="V14" s="3">
        <f t="shared" si="0"/>
        <v>6.9979466119096507</v>
      </c>
      <c r="W14" s="4">
        <v>7.0000000000000001E-3</v>
      </c>
      <c r="X14">
        <f t="shared" si="1"/>
        <v>4.2611547947923661E-4</v>
      </c>
      <c r="Y14">
        <v>7</v>
      </c>
      <c r="Z14" s="9">
        <v>6.968725668814779E-3</v>
      </c>
    </row>
    <row r="15" spans="16:26" x14ac:dyDescent="0.3">
      <c r="P15">
        <v>4</v>
      </c>
      <c r="Q15">
        <v>3.9829999999999996E-3</v>
      </c>
      <c r="R15">
        <v>1.64</v>
      </c>
      <c r="S15">
        <v>-0.1666</v>
      </c>
      <c r="U15" s="2">
        <v>47116</v>
      </c>
      <c r="V15" s="3">
        <f t="shared" si="0"/>
        <v>7.9927007299270079</v>
      </c>
      <c r="W15" s="4">
        <v>7.0000000000000001E-3</v>
      </c>
      <c r="X15">
        <f t="shared" si="1"/>
        <v>5.0254954299856454E-4</v>
      </c>
      <c r="Y15">
        <v>8</v>
      </c>
      <c r="Z15" s="9">
        <v>6.9641502466210306E-3</v>
      </c>
    </row>
    <row r="16" spans="16:26" x14ac:dyDescent="0.3">
      <c r="P16">
        <v>5</v>
      </c>
      <c r="Q16">
        <v>4.2689999999999994E-3</v>
      </c>
      <c r="R16">
        <v>1.97</v>
      </c>
      <c r="S16">
        <v>-6.6000000000000003E-2</v>
      </c>
      <c r="U16" s="2">
        <v>47482</v>
      </c>
      <c r="V16" s="3">
        <f t="shared" si="0"/>
        <v>8.9953462907199562</v>
      </c>
      <c r="W16" s="4">
        <v>7.3000000000000001E-3</v>
      </c>
      <c r="X16">
        <f t="shared" si="1"/>
        <v>6.3550792437978452E-4</v>
      </c>
      <c r="Y16">
        <v>9</v>
      </c>
      <c r="Z16" s="9">
        <v>7.2651495494630049E-3</v>
      </c>
    </row>
    <row r="17" spans="16:29" x14ac:dyDescent="0.3">
      <c r="P17">
        <v>6</v>
      </c>
      <c r="Q17">
        <v>4.4939999999999997E-3</v>
      </c>
      <c r="R17">
        <v>2.27</v>
      </c>
      <c r="S17">
        <v>2.8199999999999999E-2</v>
      </c>
      <c r="U17" s="2">
        <v>47848</v>
      </c>
      <c r="V17" s="3">
        <f t="shared" si="0"/>
        <v>9.9980089596814334</v>
      </c>
      <c r="W17" s="4">
        <v>7.6E-3</v>
      </c>
      <c r="X17">
        <f t="shared" si="1"/>
        <v>7.9121682949506397E-4</v>
      </c>
      <c r="Y17">
        <v>10</v>
      </c>
      <c r="Z17" s="9">
        <v>7.6048010403792594E-3</v>
      </c>
    </row>
    <row r="18" spans="16:29" x14ac:dyDescent="0.3">
      <c r="P18">
        <v>7</v>
      </c>
      <c r="Q18">
        <v>4.705E-3</v>
      </c>
      <c r="R18">
        <v>2.57</v>
      </c>
      <c r="S18">
        <v>0.1159</v>
      </c>
      <c r="U18" s="2">
        <v>48579</v>
      </c>
      <c r="V18" s="3">
        <f t="shared" si="0"/>
        <v>11.998104864181933</v>
      </c>
      <c r="W18" s="4">
        <v>7.1999999999999998E-3</v>
      </c>
      <c r="X18">
        <f t="shared" si="1"/>
        <v>9.1082847006175094E-4</v>
      </c>
      <c r="Y18">
        <v>12</v>
      </c>
      <c r="Z18" s="9">
        <v>7.140967192156642E-3</v>
      </c>
    </row>
    <row r="19" spans="16:29" x14ac:dyDescent="0.3">
      <c r="P19">
        <v>8</v>
      </c>
      <c r="Q19">
        <v>4.8340000000000006E-3</v>
      </c>
      <c r="R19">
        <v>2.82</v>
      </c>
      <c r="S19">
        <v>0.1933</v>
      </c>
      <c r="V19" s="3">
        <v>15</v>
      </c>
      <c r="W19" s="4">
        <v>7.4999999999999997E-3</v>
      </c>
      <c r="X19">
        <f t="shared" si="1"/>
        <v>1.3683779167096401E-3</v>
      </c>
      <c r="Y19">
        <v>15</v>
      </c>
      <c r="Z19" s="9">
        <v>7.5348638670172654E-3</v>
      </c>
    </row>
    <row r="20" spans="16:29" x14ac:dyDescent="0.3">
      <c r="P20">
        <v>9</v>
      </c>
      <c r="Q20">
        <v>4.9520000000000007E-3</v>
      </c>
      <c r="R20">
        <v>3.06</v>
      </c>
      <c r="S20">
        <v>0.25359999999999999</v>
      </c>
      <c r="U20" s="8"/>
      <c r="V20" s="3">
        <v>20</v>
      </c>
      <c r="W20" s="4">
        <v>7.7000000000000002E-3</v>
      </c>
      <c r="X20">
        <f t="shared" si="1"/>
        <v>2.292662205817498E-3</v>
      </c>
    </row>
    <row r="21" spans="16:29" x14ac:dyDescent="0.3">
      <c r="P21">
        <v>10</v>
      </c>
      <c r="Q21">
        <f>50.66/10000</f>
        <v>5.0659999999999993E-3</v>
      </c>
      <c r="R21">
        <v>3.3</v>
      </c>
      <c r="S21">
        <v>0.29139999999999999</v>
      </c>
      <c r="V21" s="3">
        <v>25</v>
      </c>
      <c r="W21" s="4">
        <v>8.0000000000000002E-3</v>
      </c>
      <c r="X21">
        <f t="shared" si="1"/>
        <v>3.713801675027269E-3</v>
      </c>
    </row>
    <row r="22" spans="16:29" x14ac:dyDescent="0.3">
      <c r="P22">
        <v>12</v>
      </c>
      <c r="Q22">
        <f>50.95/10000</f>
        <v>5.0950000000000006E-3</v>
      </c>
      <c r="R22">
        <v>3.62</v>
      </c>
      <c r="S22">
        <v>0.31890000000000002</v>
      </c>
      <c r="V22" s="3"/>
    </row>
    <row r="23" spans="16:29" x14ac:dyDescent="0.3">
      <c r="P23">
        <v>15</v>
      </c>
      <c r="Q23">
        <f>51.27/10000</f>
        <v>5.1270000000000005E-3</v>
      </c>
      <c r="R23">
        <v>4.0599999999999996</v>
      </c>
      <c r="S23">
        <v>0.25219999999999998</v>
      </c>
      <c r="V23" s="3"/>
    </row>
    <row r="24" spans="16:29" x14ac:dyDescent="0.3">
      <c r="P24">
        <v>20</v>
      </c>
      <c r="Q24">
        <f>50.59/10000</f>
        <v>5.0590000000000001E-3</v>
      </c>
      <c r="T24" t="s">
        <v>6</v>
      </c>
      <c r="U24">
        <f>1/10000</f>
        <v>1E-4</v>
      </c>
      <c r="V24" s="3"/>
    </row>
    <row r="25" spans="16:29" x14ac:dyDescent="0.3">
      <c r="P25">
        <v>25</v>
      </c>
      <c r="Q25">
        <f>49.58/10000</f>
        <v>4.9579999999999997E-3</v>
      </c>
      <c r="T25" s="1" t="s">
        <v>0</v>
      </c>
      <c r="U25" s="1" t="s">
        <v>1</v>
      </c>
      <c r="V25" s="3" t="s">
        <v>7</v>
      </c>
      <c r="W25" s="1" t="s">
        <v>2</v>
      </c>
      <c r="X25" s="1" t="s">
        <v>3</v>
      </c>
      <c r="AB25" s="10" t="s">
        <v>12</v>
      </c>
      <c r="AC25" s="10" t="s">
        <v>16</v>
      </c>
    </row>
    <row r="26" spans="16:29" x14ac:dyDescent="0.3">
      <c r="T26" t="s">
        <v>4</v>
      </c>
      <c r="U26" s="2">
        <v>44225</v>
      </c>
      <c r="V26" s="3">
        <f t="shared" si="0"/>
        <v>7.9452054794520555E-2</v>
      </c>
      <c r="W26" s="4">
        <v>2E-3</v>
      </c>
      <c r="X26">
        <f>(W26^2/(2*$U$24))*(EXP(2*$U$24*V26)-1)</f>
        <v>3.1781074424142012E-7</v>
      </c>
      <c r="Z26" s="6">
        <v>3.1781074424142002E-7</v>
      </c>
      <c r="AB26">
        <v>8.3333333333333329E-2</v>
      </c>
      <c r="AC26">
        <v>1.9254049999978019E-3</v>
      </c>
    </row>
    <row r="27" spans="16:29" x14ac:dyDescent="0.3">
      <c r="U27" s="2">
        <v>44286</v>
      </c>
      <c r="V27" s="3">
        <f t="shared" si="0"/>
        <v>0.24657534246575341</v>
      </c>
      <c r="W27" s="4">
        <v>2.3999999999999998E-3</v>
      </c>
      <c r="X27">
        <f t="shared" ref="X27:X41" si="2">(W27^2/(2*$U$24))*(EXP(2*$U$24*V27)-1)</f>
        <v>1.4203089936351884E-6</v>
      </c>
      <c r="Z27">
        <v>1.4203089936351884E-6</v>
      </c>
      <c r="AB27">
        <v>0.25</v>
      </c>
      <c r="AC27">
        <v>2.3749355410177739E-3</v>
      </c>
    </row>
    <row r="28" spans="16:29" x14ac:dyDescent="0.3">
      <c r="U28" s="2">
        <v>44377</v>
      </c>
      <c r="V28" s="3">
        <f t="shared" si="0"/>
        <v>0.49589041095890413</v>
      </c>
      <c r="W28" s="4">
        <v>2.5999999999999999E-3</v>
      </c>
      <c r="X28">
        <f t="shared" si="2"/>
        <v>3.3523854169128507E-6</v>
      </c>
      <c r="Z28">
        <v>3.3523854169128507E-6</v>
      </c>
      <c r="AB28">
        <v>0.5</v>
      </c>
      <c r="AC28">
        <v>2.6267322292771109E-3</v>
      </c>
    </row>
    <row r="29" spans="16:29" x14ac:dyDescent="0.3">
      <c r="U29" s="2">
        <v>44469</v>
      </c>
      <c r="V29" s="3">
        <f t="shared" si="0"/>
        <v>0.74794520547945209</v>
      </c>
      <c r="W29" s="4">
        <v>3.7000000000000002E-3</v>
      </c>
      <c r="X29">
        <f t="shared" si="2"/>
        <v>1.0240135749966539E-5</v>
      </c>
      <c r="Z29">
        <v>1.0240135749966539E-5</v>
      </c>
      <c r="AB29">
        <v>0.75</v>
      </c>
      <c r="AC29">
        <v>2.8509697883485991E-3</v>
      </c>
    </row>
    <row r="30" spans="16:29" x14ac:dyDescent="0.3">
      <c r="U30" s="2">
        <v>44561</v>
      </c>
      <c r="V30" s="3">
        <f t="shared" si="0"/>
        <v>1</v>
      </c>
      <c r="W30" s="4">
        <v>2.0999999999999999E-3</v>
      </c>
      <c r="X30">
        <f t="shared" si="2"/>
        <v>4.4104410294027115E-6</v>
      </c>
      <c r="Z30">
        <v>4.4104410294027115E-6</v>
      </c>
      <c r="AB30">
        <v>1</v>
      </c>
      <c r="AC30">
        <v>3.120266619631279E-3</v>
      </c>
    </row>
    <row r="31" spans="16:29" x14ac:dyDescent="0.3">
      <c r="U31" s="2">
        <v>44925</v>
      </c>
      <c r="V31" s="3">
        <f t="shared" si="0"/>
        <v>1.9954379562043796</v>
      </c>
      <c r="W31" s="4">
        <v>3.5999999999999999E-3</v>
      </c>
      <c r="X31">
        <f t="shared" si="2"/>
        <v>2.5866036976294815E-5</v>
      </c>
      <c r="Z31">
        <v>2.5866036976294815E-5</v>
      </c>
      <c r="AB31">
        <v>2</v>
      </c>
      <c r="AC31">
        <v>3.6274211891128001E-3</v>
      </c>
    </row>
    <row r="32" spans="16:29" x14ac:dyDescent="0.3">
      <c r="U32" s="2">
        <v>45289</v>
      </c>
      <c r="V32" s="3">
        <f t="shared" si="0"/>
        <v>2.9924709103353866</v>
      </c>
      <c r="W32" s="4">
        <v>4.4000000000000003E-3</v>
      </c>
      <c r="X32">
        <f t="shared" si="2"/>
        <v>5.7951576935081125E-5</v>
      </c>
      <c r="Z32">
        <v>5.7951576935081125E-5</v>
      </c>
      <c r="AB32">
        <v>3</v>
      </c>
      <c r="AC32">
        <v>4.3724525945000097E-3</v>
      </c>
    </row>
    <row r="33" spans="9:29" x14ac:dyDescent="0.3">
      <c r="U33" s="2">
        <v>45657</v>
      </c>
      <c r="V33" s="3">
        <f t="shared" si="0"/>
        <v>3.9983579638752054</v>
      </c>
      <c r="W33" s="4">
        <v>4.8999999999999998E-3</v>
      </c>
      <c r="X33">
        <f t="shared" si="2"/>
        <v>9.6038969412584743E-5</v>
      </c>
      <c r="Z33">
        <v>9.6038969412584743E-5</v>
      </c>
      <c r="AB33">
        <v>4</v>
      </c>
      <c r="AC33">
        <v>4.92600803283066E-3</v>
      </c>
    </row>
    <row r="34" spans="9:29" x14ac:dyDescent="0.3">
      <c r="U34" s="2">
        <v>46022</v>
      </c>
      <c r="V34" s="3">
        <f t="shared" si="0"/>
        <v>4.9981751824817522</v>
      </c>
      <c r="W34" s="4">
        <v>5.3E-3</v>
      </c>
      <c r="X34">
        <f t="shared" si="2"/>
        <v>1.4046893801468739E-4</v>
      </c>
      <c r="Z34">
        <v>1.4046893801468739E-4</v>
      </c>
      <c r="AB34">
        <v>5</v>
      </c>
      <c r="AC34">
        <v>5.2665203124150394E-3</v>
      </c>
    </row>
    <row r="35" spans="9:29" x14ac:dyDescent="0.3">
      <c r="U35" s="2">
        <v>46387</v>
      </c>
      <c r="V35" s="3">
        <f t="shared" si="0"/>
        <v>5.9980445834962852</v>
      </c>
      <c r="W35" s="4">
        <v>5.4999999999999997E-3</v>
      </c>
      <c r="X35">
        <f t="shared" si="2"/>
        <v>1.8154972121119713E-4</v>
      </c>
      <c r="Z35">
        <v>1.8154972121119713E-4</v>
      </c>
      <c r="AB35">
        <v>6</v>
      </c>
      <c r="AC35">
        <v>5.4770527905374979E-3</v>
      </c>
    </row>
    <row r="36" spans="9:29" x14ac:dyDescent="0.3">
      <c r="U36" s="2">
        <v>46752</v>
      </c>
      <c r="V36" s="3">
        <f t="shared" si="0"/>
        <v>6.9979466119096507</v>
      </c>
      <c r="W36" s="4">
        <v>5.7999999999999996E-3</v>
      </c>
      <c r="X36">
        <f t="shared" si="2"/>
        <v>2.3557574021513348E-4</v>
      </c>
      <c r="Z36">
        <v>2.3557574021513348E-4</v>
      </c>
      <c r="AB36">
        <v>7</v>
      </c>
      <c r="AC36">
        <v>5.7989036466529796E-3</v>
      </c>
    </row>
    <row r="37" spans="9:29" x14ac:dyDescent="0.3">
      <c r="U37" s="2">
        <v>47116</v>
      </c>
      <c r="V37" s="3">
        <f t="shared" si="0"/>
        <v>7.9927007299270079</v>
      </c>
      <c r="W37" s="4">
        <v>5.5999999999999999E-3</v>
      </c>
      <c r="X37">
        <f t="shared" si="2"/>
        <v>2.5085153960149355E-4</v>
      </c>
      <c r="Z37">
        <v>2.5085153960149355E-4</v>
      </c>
      <c r="AB37">
        <v>8</v>
      </c>
      <c r="AC37">
        <v>5.6239324974135278E-3</v>
      </c>
    </row>
    <row r="38" spans="9:29" x14ac:dyDescent="0.3">
      <c r="U38" s="2">
        <v>47482</v>
      </c>
      <c r="V38" s="3">
        <f t="shared" si="0"/>
        <v>8.9953462907199562</v>
      </c>
      <c r="W38" s="4">
        <v>5.7999999999999996E-3</v>
      </c>
      <c r="X38">
        <f t="shared" si="2"/>
        <v>3.0287581481164305E-4</v>
      </c>
      <c r="Z38">
        <v>3.0287581481164305E-4</v>
      </c>
      <c r="AB38">
        <v>9</v>
      </c>
      <c r="AC38">
        <v>5.7778867221548978E-3</v>
      </c>
    </row>
    <row r="39" spans="9:29" x14ac:dyDescent="0.3">
      <c r="U39" s="2">
        <v>47848</v>
      </c>
      <c r="V39" s="3">
        <f t="shared" si="0"/>
        <v>9.9980089596814334</v>
      </c>
      <c r="W39" s="4">
        <v>6.0000000000000001E-3</v>
      </c>
      <c r="X39">
        <f t="shared" si="2"/>
        <v>3.6028841918453566E-4</v>
      </c>
      <c r="Z39">
        <v>3.6028841918453566E-4</v>
      </c>
      <c r="AB39">
        <v>10</v>
      </c>
      <c r="AC39">
        <v>5.9732491192778497E-3</v>
      </c>
    </row>
    <row r="40" spans="9:29" x14ac:dyDescent="0.3">
      <c r="U40" s="2">
        <v>48579</v>
      </c>
      <c r="V40" s="3">
        <f t="shared" si="0"/>
        <v>11.998104864181933</v>
      </c>
      <c r="W40" s="4">
        <v>5.1999999999999998E-3</v>
      </c>
      <c r="X40">
        <f t="shared" si="2"/>
        <v>3.2481832009057107E-4</v>
      </c>
      <c r="Z40">
        <v>3.2481832009057107E-4</v>
      </c>
      <c r="AB40">
        <v>12</v>
      </c>
      <c r="AC40">
        <v>5.2019221432358584E-3</v>
      </c>
    </row>
    <row r="41" spans="9:29" x14ac:dyDescent="0.3">
      <c r="I41" s="10"/>
      <c r="J41" s="10"/>
      <c r="V41" s="3">
        <f t="shared" si="0"/>
        <v>121.00273786627446</v>
      </c>
      <c r="W41" s="4">
        <v>5.3E-3</v>
      </c>
      <c r="X41">
        <f t="shared" si="2"/>
        <v>3.4404291307197233E-3</v>
      </c>
      <c r="Z41">
        <v>3.4404291307197233E-3</v>
      </c>
      <c r="AB41">
        <v>15</v>
      </c>
      <c r="AC41">
        <v>5.2817355159038657E-3</v>
      </c>
    </row>
    <row r="42" spans="9:29" x14ac:dyDescent="0.3">
      <c r="J42" s="9"/>
    </row>
    <row r="43" spans="9:29" x14ac:dyDescent="0.3">
      <c r="J43" s="9"/>
    </row>
    <row r="44" spans="9:29" x14ac:dyDescent="0.3">
      <c r="J44" s="9"/>
    </row>
    <row r="45" spans="9:29" x14ac:dyDescent="0.3">
      <c r="J45" s="9"/>
    </row>
    <row r="46" spans="9:29" x14ac:dyDescent="0.3">
      <c r="J46" s="9"/>
    </row>
    <row r="47" spans="9:29" x14ac:dyDescent="0.3">
      <c r="J47" s="9"/>
    </row>
    <row r="48" spans="9:29" x14ac:dyDescent="0.3">
      <c r="J48" s="9"/>
    </row>
    <row r="49" spans="10:10" x14ac:dyDescent="0.3">
      <c r="J49" s="9"/>
    </row>
    <row r="50" spans="10:10" x14ac:dyDescent="0.3">
      <c r="J50" s="9"/>
    </row>
    <row r="51" spans="10:10" x14ac:dyDescent="0.3">
      <c r="J51" s="9"/>
    </row>
    <row r="52" spans="10:10" x14ac:dyDescent="0.3">
      <c r="J52" s="9"/>
    </row>
    <row r="53" spans="10:10" x14ac:dyDescent="0.3">
      <c r="J53" s="9"/>
    </row>
    <row r="54" spans="10:10" x14ac:dyDescent="0.3">
      <c r="J54" s="9"/>
    </row>
    <row r="55" spans="10:10" x14ac:dyDescent="0.3">
      <c r="J55" s="9"/>
    </row>
    <row r="56" spans="10:10" x14ac:dyDescent="0.3">
      <c r="J56" s="9"/>
    </row>
    <row r="57" spans="10:10" x14ac:dyDescent="0.3">
      <c r="J5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884A-57DA-4462-823C-484F1AB3DEE9}">
  <dimension ref="C4:W46"/>
  <sheetViews>
    <sheetView topLeftCell="A13" workbookViewId="0">
      <selection activeCell="O26" sqref="O26"/>
    </sheetView>
  </sheetViews>
  <sheetFormatPr defaultRowHeight="14.4" x14ac:dyDescent="0.3"/>
  <cols>
    <col min="3" max="3" width="12" bestFit="1" customWidth="1"/>
    <col min="7" max="8" width="10.5546875" bestFit="1" customWidth="1"/>
    <col min="11" max="11" width="12" bestFit="1" customWidth="1"/>
    <col min="16" max="17" width="10.5546875" bestFit="1" customWidth="1"/>
    <col min="18" max="18" width="10.5546875" customWidth="1"/>
  </cols>
  <sheetData>
    <row r="4" spans="19:23" x14ac:dyDescent="0.3">
      <c r="S4" t="s">
        <v>12</v>
      </c>
      <c r="T4" t="s">
        <v>13</v>
      </c>
      <c r="U4" t="s">
        <v>14</v>
      </c>
      <c r="V4" t="s">
        <v>17</v>
      </c>
      <c r="W4" t="s">
        <v>10</v>
      </c>
    </row>
    <row r="5" spans="19:23" x14ac:dyDescent="0.3">
      <c r="S5">
        <f>1/12</f>
        <v>8.3333333333333329E-2</v>
      </c>
      <c r="T5">
        <v>37.270000000000003</v>
      </c>
      <c r="U5" s="9">
        <f>T5/10000</f>
        <v>3.7270000000000003E-3</v>
      </c>
      <c r="V5">
        <v>0.441</v>
      </c>
      <c r="W5">
        <v>0.20899999999999999</v>
      </c>
    </row>
    <row r="6" spans="19:23" x14ac:dyDescent="0.3">
      <c r="S6">
        <f>3/12</f>
        <v>0.25</v>
      </c>
      <c r="T6">
        <v>36.53</v>
      </c>
      <c r="U6" s="9">
        <f t="shared" ref="U6:U22" si="0">T6/10000</f>
        <v>3.653E-3</v>
      </c>
      <c r="V6">
        <v>0.46960000000000002</v>
      </c>
      <c r="W6">
        <v>0.36033999999999999</v>
      </c>
    </row>
    <row r="7" spans="19:23" x14ac:dyDescent="0.3">
      <c r="S7">
        <f>1/2</f>
        <v>0.5</v>
      </c>
      <c r="T7">
        <v>40.520000000000003</v>
      </c>
      <c r="U7" s="9">
        <f t="shared" si="0"/>
        <v>4.052E-3</v>
      </c>
    </row>
    <row r="8" spans="19:23" x14ac:dyDescent="0.3">
      <c r="S8">
        <f>9/12</f>
        <v>0.75</v>
      </c>
      <c r="T8">
        <v>41.76</v>
      </c>
      <c r="U8" s="9">
        <f t="shared" si="0"/>
        <v>4.176E-3</v>
      </c>
    </row>
    <row r="9" spans="19:23" x14ac:dyDescent="0.3">
      <c r="S9">
        <v>1</v>
      </c>
      <c r="T9">
        <v>43.3</v>
      </c>
      <c r="U9" s="9">
        <f t="shared" si="0"/>
        <v>4.3299999999999996E-3</v>
      </c>
    </row>
    <row r="10" spans="19:23" x14ac:dyDescent="0.3">
      <c r="S10">
        <v>2</v>
      </c>
      <c r="T10">
        <v>49.34</v>
      </c>
      <c r="U10" s="9">
        <f t="shared" si="0"/>
        <v>4.934E-3</v>
      </c>
    </row>
    <row r="11" spans="19:23" x14ac:dyDescent="0.3">
      <c r="S11">
        <v>3</v>
      </c>
      <c r="T11">
        <v>54.44</v>
      </c>
      <c r="U11" s="9">
        <f t="shared" si="0"/>
        <v>5.4440000000000001E-3</v>
      </c>
    </row>
    <row r="12" spans="19:23" x14ac:dyDescent="0.3">
      <c r="S12">
        <v>4</v>
      </c>
      <c r="T12">
        <v>57.97</v>
      </c>
      <c r="U12" s="9">
        <f t="shared" si="0"/>
        <v>5.7970000000000001E-3</v>
      </c>
    </row>
    <row r="13" spans="19:23" x14ac:dyDescent="0.3">
      <c r="S13">
        <v>5</v>
      </c>
      <c r="T13">
        <v>60.74</v>
      </c>
      <c r="U13" s="9">
        <f t="shared" si="0"/>
        <v>6.0740000000000004E-3</v>
      </c>
    </row>
    <row r="14" spans="19:23" x14ac:dyDescent="0.3">
      <c r="S14">
        <v>6</v>
      </c>
      <c r="T14">
        <v>60.9</v>
      </c>
      <c r="U14" s="9">
        <f t="shared" si="0"/>
        <v>6.0899999999999999E-3</v>
      </c>
    </row>
    <row r="15" spans="19:23" x14ac:dyDescent="0.3">
      <c r="S15">
        <v>7</v>
      </c>
      <c r="T15">
        <v>61.08</v>
      </c>
      <c r="U15" s="9">
        <f t="shared" si="0"/>
        <v>6.1079999999999997E-3</v>
      </c>
    </row>
    <row r="16" spans="19:23" x14ac:dyDescent="0.3">
      <c r="S16">
        <v>8</v>
      </c>
      <c r="T16">
        <v>60.58</v>
      </c>
      <c r="U16" s="9">
        <f t="shared" si="0"/>
        <v>6.058E-3</v>
      </c>
    </row>
    <row r="17" spans="3:21" x14ac:dyDescent="0.3">
      <c r="S17">
        <v>9</v>
      </c>
      <c r="T17">
        <v>60.04</v>
      </c>
      <c r="U17" s="9">
        <f t="shared" si="0"/>
        <v>6.0039999999999998E-3</v>
      </c>
    </row>
    <row r="18" spans="3:21" x14ac:dyDescent="0.3">
      <c r="S18">
        <v>10</v>
      </c>
      <c r="T18">
        <v>59.49</v>
      </c>
      <c r="U18" s="9">
        <f t="shared" si="0"/>
        <v>5.9490000000000003E-3</v>
      </c>
    </row>
    <row r="19" spans="3:21" x14ac:dyDescent="0.3">
      <c r="S19">
        <v>12</v>
      </c>
      <c r="T19">
        <v>58.28</v>
      </c>
      <c r="U19" s="9">
        <f t="shared" si="0"/>
        <v>5.8279999999999998E-3</v>
      </c>
    </row>
    <row r="20" spans="3:21" x14ac:dyDescent="0.3">
      <c r="S20">
        <v>15</v>
      </c>
      <c r="T20">
        <v>56.47</v>
      </c>
      <c r="U20" s="9">
        <f t="shared" si="0"/>
        <v>5.6470000000000001E-3</v>
      </c>
    </row>
    <row r="21" spans="3:21" x14ac:dyDescent="0.3">
      <c r="S21">
        <v>20</v>
      </c>
      <c r="T21">
        <v>53.12</v>
      </c>
      <c r="U21" s="9">
        <f t="shared" si="0"/>
        <v>5.3119999999999999E-3</v>
      </c>
    </row>
    <row r="22" spans="3:21" x14ac:dyDescent="0.3">
      <c r="S22">
        <v>25</v>
      </c>
      <c r="T22">
        <v>50.12</v>
      </c>
      <c r="U22" s="9">
        <f t="shared" si="0"/>
        <v>5.012E-3</v>
      </c>
    </row>
    <row r="27" spans="3:21" x14ac:dyDescent="0.3">
      <c r="G27" t="s">
        <v>15</v>
      </c>
      <c r="H27" s="5">
        <v>0.03</v>
      </c>
      <c r="I27" s="5"/>
      <c r="P27" t="s">
        <v>15</v>
      </c>
      <c r="Q27" s="4">
        <v>1E-4</v>
      </c>
      <c r="R27" s="5"/>
    </row>
    <row r="28" spans="3:21" x14ac:dyDescent="0.3">
      <c r="C28">
        <v>1.2920087280861E-6</v>
      </c>
      <c r="G28" s="1" t="s">
        <v>0</v>
      </c>
      <c r="H28" s="1" t="s">
        <v>1</v>
      </c>
      <c r="I28" s="1" t="s">
        <v>12</v>
      </c>
      <c r="J28" s="1" t="s">
        <v>2</v>
      </c>
      <c r="K28" s="1" t="s">
        <v>18</v>
      </c>
      <c r="L28" s="10" t="s">
        <v>12</v>
      </c>
      <c r="M28" s="10" t="s">
        <v>16</v>
      </c>
      <c r="P28" s="1" t="s">
        <v>0</v>
      </c>
      <c r="Q28" s="1" t="s">
        <v>1</v>
      </c>
      <c r="R28" s="1" t="s">
        <v>12</v>
      </c>
      <c r="S28" s="1" t="s">
        <v>2</v>
      </c>
      <c r="T28" s="10" t="s">
        <v>12</v>
      </c>
      <c r="U28" s="10" t="s">
        <v>16</v>
      </c>
    </row>
    <row r="29" spans="3:21" x14ac:dyDescent="0.3">
      <c r="G29" s="2">
        <v>44196</v>
      </c>
      <c r="H29" s="2">
        <v>44225</v>
      </c>
      <c r="I29" s="3">
        <f t="shared" ref="I29:I46" si="1">YEARFRAC($G$29,H29,0)</f>
        <v>8.0555555555555561E-2</v>
      </c>
      <c r="J29" s="4">
        <v>4.0000000000000001E-3</v>
      </c>
      <c r="K29">
        <f>J29^2/(2*H27)*(EXP(2*H27*I29)-1)</f>
        <v>1.2920087280861026E-6</v>
      </c>
      <c r="L29">
        <v>8.3333333333333329E-2</v>
      </c>
      <c r="M29">
        <v>4.0105394731135436E-3</v>
      </c>
      <c r="P29" s="2">
        <v>44196</v>
      </c>
      <c r="Q29" s="2">
        <v>44225</v>
      </c>
      <c r="R29" s="3">
        <f t="shared" ref="R29:R46" si="2">YEARFRAC($G$29,Q29,0)</f>
        <v>8.0555555555555561E-2</v>
      </c>
      <c r="S29" s="4">
        <v>3.7000000000000002E-3</v>
      </c>
      <c r="T29">
        <v>8.3333333333333329E-2</v>
      </c>
      <c r="U29">
        <v>3.7281787387635772E-3</v>
      </c>
    </row>
    <row r="30" spans="3:21" x14ac:dyDescent="0.3">
      <c r="H30" s="2">
        <v>44286</v>
      </c>
      <c r="I30" s="3">
        <f t="shared" si="1"/>
        <v>0.25</v>
      </c>
      <c r="J30" s="4">
        <v>3.8999999999999998E-3</v>
      </c>
      <c r="K30">
        <f>K29+(J30^2)/(2*$H$27)*(EXP(2*$H$27*I30)-EXP(2*$H$27*I29))</f>
        <v>3.8949548110339995E-6</v>
      </c>
      <c r="L30">
        <v>0.25</v>
      </c>
      <c r="M30">
        <v>3.9174649803060853E-3</v>
      </c>
      <c r="Q30" s="2">
        <v>44286</v>
      </c>
      <c r="R30" s="3">
        <f t="shared" si="2"/>
        <v>0.25</v>
      </c>
      <c r="S30" s="4">
        <v>3.5999999999999999E-3</v>
      </c>
      <c r="T30">
        <v>0.25</v>
      </c>
      <c r="U30">
        <v>3.6175643855062222E-3</v>
      </c>
    </row>
    <row r="31" spans="3:21" x14ac:dyDescent="0.3">
      <c r="H31" s="2">
        <v>44377</v>
      </c>
      <c r="I31" s="3">
        <f t="shared" si="1"/>
        <v>0.5</v>
      </c>
      <c r="J31" s="4">
        <v>4.7999999999999996E-3</v>
      </c>
      <c r="K31">
        <f t="shared" ref="K31:K46" si="3">K30+(J31^2)/(2*$H$27)*(EXP(2*$H$27*I31)-EXP(2*$H$27*I30))</f>
        <v>9.7860790367484332E-6</v>
      </c>
      <c r="L31">
        <v>0.5</v>
      </c>
      <c r="M31">
        <v>4.8027547171653976E-3</v>
      </c>
      <c r="Q31" s="2">
        <v>44377</v>
      </c>
      <c r="R31" s="3">
        <f t="shared" si="2"/>
        <v>0.5</v>
      </c>
      <c r="S31" s="4">
        <v>4.4000000000000003E-3</v>
      </c>
      <c r="T31">
        <v>0.5</v>
      </c>
      <c r="U31">
        <v>4.4222974844016771E-3</v>
      </c>
    </row>
    <row r="32" spans="3:21" x14ac:dyDescent="0.3">
      <c r="H32" s="2">
        <v>44469</v>
      </c>
      <c r="I32" s="3">
        <f t="shared" si="1"/>
        <v>0.75</v>
      </c>
      <c r="J32" s="4">
        <v>4.7999999999999996E-3</v>
      </c>
      <c r="K32">
        <f t="shared" si="3"/>
        <v>1.5766236203545233E-5</v>
      </c>
      <c r="L32">
        <v>0.75</v>
      </c>
      <c r="M32">
        <v>4.8355416486528576E-3</v>
      </c>
      <c r="Q32" s="2">
        <v>44469</v>
      </c>
      <c r="R32" s="3">
        <f t="shared" si="2"/>
        <v>0.75</v>
      </c>
      <c r="S32" s="4">
        <v>4.4000000000000003E-3</v>
      </c>
      <c r="T32">
        <v>0.75</v>
      </c>
      <c r="U32">
        <v>4.4213018992203656E-3</v>
      </c>
    </row>
    <row r="33" spans="8:21" x14ac:dyDescent="0.3">
      <c r="H33" s="2">
        <v>44561</v>
      </c>
      <c r="I33" s="3">
        <f t="shared" si="1"/>
        <v>1</v>
      </c>
      <c r="J33" s="4">
        <v>5.1999999999999998E-3</v>
      </c>
      <c r="K33">
        <f t="shared" si="3"/>
        <v>2.2890684314458875E-5</v>
      </c>
      <c r="L33">
        <v>1</v>
      </c>
      <c r="M33">
        <v>5.2408641304936632E-3</v>
      </c>
      <c r="Q33" s="2">
        <v>44561</v>
      </c>
      <c r="R33" s="3">
        <f t="shared" si="2"/>
        <v>1</v>
      </c>
      <c r="S33" s="4">
        <v>4.7000000000000002E-3</v>
      </c>
      <c r="T33">
        <v>1</v>
      </c>
      <c r="U33">
        <v>4.7702582199755129E-3</v>
      </c>
    </row>
    <row r="34" spans="8:21" x14ac:dyDescent="0.3">
      <c r="H34" s="2">
        <v>44925</v>
      </c>
      <c r="I34" s="3">
        <f t="shared" si="1"/>
        <v>2</v>
      </c>
      <c r="J34" s="4">
        <v>6.1000000000000004E-3</v>
      </c>
      <c r="K34">
        <f t="shared" si="3"/>
        <v>6.3611016819721192E-5</v>
      </c>
      <c r="L34">
        <v>2</v>
      </c>
      <c r="M34">
        <v>6.0885506582382901E-3</v>
      </c>
      <c r="Q34" s="2">
        <v>44925</v>
      </c>
      <c r="R34" s="3">
        <f t="shared" si="2"/>
        <v>2</v>
      </c>
      <c r="S34" s="4">
        <v>5.4999999999999997E-3</v>
      </c>
      <c r="T34">
        <v>2</v>
      </c>
      <c r="U34">
        <v>5.4758002557034292E-3</v>
      </c>
    </row>
    <row r="35" spans="8:21" x14ac:dyDescent="0.3">
      <c r="H35" s="2">
        <v>45289</v>
      </c>
      <c r="I35" s="3">
        <f t="shared" si="1"/>
        <v>2.9972222222222222</v>
      </c>
      <c r="J35" s="4">
        <v>7.1000000000000004E-3</v>
      </c>
      <c r="K35">
        <f t="shared" si="3"/>
        <v>1.2202023688327949E-4</v>
      </c>
      <c r="L35">
        <v>3</v>
      </c>
      <c r="M35">
        <v>7.1489682994965434E-3</v>
      </c>
      <c r="Q35" s="2">
        <v>45289</v>
      </c>
      <c r="R35" s="3">
        <f t="shared" si="2"/>
        <v>2.9972222222222222</v>
      </c>
      <c r="S35" s="4">
        <v>6.3E-3</v>
      </c>
      <c r="T35">
        <v>3</v>
      </c>
      <c r="U35">
        <v>6.3263304578481134E-3</v>
      </c>
    </row>
    <row r="36" spans="8:21" x14ac:dyDescent="0.3">
      <c r="H36" s="2">
        <v>45657</v>
      </c>
      <c r="I36" s="3">
        <f t="shared" si="1"/>
        <v>4</v>
      </c>
      <c r="J36" s="4">
        <v>7.7000000000000002E-3</v>
      </c>
      <c r="K36">
        <f t="shared" si="3"/>
        <v>1.9537313988583614E-4</v>
      </c>
      <c r="L36">
        <v>4</v>
      </c>
      <c r="M36">
        <v>7.7301166816446908E-3</v>
      </c>
      <c r="Q36" s="2">
        <v>45657</v>
      </c>
      <c r="R36" s="3">
        <f t="shared" si="2"/>
        <v>4</v>
      </c>
      <c r="S36" s="4">
        <v>6.7000000000000002E-3</v>
      </c>
      <c r="T36">
        <v>4</v>
      </c>
      <c r="U36">
        <v>6.7065944531950802E-3</v>
      </c>
    </row>
    <row r="37" spans="8:21" x14ac:dyDescent="0.3">
      <c r="H37" s="2">
        <v>46022</v>
      </c>
      <c r="I37" s="3">
        <f t="shared" si="1"/>
        <v>5</v>
      </c>
      <c r="J37" s="4">
        <v>8.3000000000000001E-3</v>
      </c>
      <c r="K37">
        <f t="shared" si="3"/>
        <v>2.8563012802365758E-4</v>
      </c>
      <c r="L37">
        <v>5</v>
      </c>
      <c r="M37">
        <v>8.2407402046790878E-3</v>
      </c>
      <c r="Q37" s="2">
        <v>46022</v>
      </c>
      <c r="R37" s="3">
        <f t="shared" si="2"/>
        <v>5</v>
      </c>
      <c r="S37" s="4">
        <v>7.0000000000000001E-3</v>
      </c>
      <c r="T37">
        <v>5</v>
      </c>
      <c r="U37">
        <v>7.016133093079387E-3</v>
      </c>
    </row>
    <row r="38" spans="8:21" x14ac:dyDescent="0.3">
      <c r="H38" s="2">
        <v>46387</v>
      </c>
      <c r="I38" s="3">
        <f t="shared" si="1"/>
        <v>6</v>
      </c>
      <c r="J38" s="4">
        <v>7.6E-3</v>
      </c>
      <c r="K38">
        <f t="shared" si="3"/>
        <v>3.6598449901391263E-4</v>
      </c>
      <c r="L38">
        <v>6</v>
      </c>
      <c r="M38">
        <v>7.550839920550504E-3</v>
      </c>
      <c r="Q38" s="2">
        <v>46387</v>
      </c>
      <c r="R38" s="3">
        <f t="shared" si="2"/>
        <v>6</v>
      </c>
      <c r="S38" s="4">
        <v>6.1000000000000004E-3</v>
      </c>
      <c r="T38">
        <v>6</v>
      </c>
      <c r="U38">
        <v>6.1020655212821132E-3</v>
      </c>
    </row>
    <row r="39" spans="8:21" x14ac:dyDescent="0.3">
      <c r="H39" s="2">
        <v>46752</v>
      </c>
      <c r="I39" s="3">
        <f t="shared" si="1"/>
        <v>7</v>
      </c>
      <c r="J39" s="4">
        <v>7.7999999999999996E-3</v>
      </c>
      <c r="K39">
        <f t="shared" si="3"/>
        <v>4.5585749004702227E-4</v>
      </c>
      <c r="L39">
        <v>7</v>
      </c>
      <c r="M39">
        <v>7.7585622160724899E-3</v>
      </c>
      <c r="Q39" s="2">
        <v>46752</v>
      </c>
      <c r="R39" s="3">
        <f t="shared" si="2"/>
        <v>7</v>
      </c>
      <c r="S39" s="4">
        <v>6.1999999999999998E-3</v>
      </c>
      <c r="T39">
        <v>7</v>
      </c>
      <c r="U39">
        <v>6.1444806852080924E-3</v>
      </c>
    </row>
    <row r="40" spans="8:21" x14ac:dyDescent="0.3">
      <c r="H40" s="2">
        <v>47116</v>
      </c>
      <c r="I40" s="3">
        <f t="shared" si="1"/>
        <v>7.9972222222222218</v>
      </c>
      <c r="J40" s="4">
        <v>7.4999999999999997E-3</v>
      </c>
      <c r="K40">
        <f t="shared" si="3"/>
        <v>5.4383579312651444E-4</v>
      </c>
      <c r="L40">
        <v>8</v>
      </c>
      <c r="M40">
        <v>7.4342034473934126E-3</v>
      </c>
      <c r="Q40" s="2">
        <v>47116</v>
      </c>
      <c r="R40" s="3">
        <f t="shared" si="2"/>
        <v>7.9972222222222218</v>
      </c>
      <c r="S40" s="4">
        <v>5.7000000000000002E-3</v>
      </c>
      <c r="T40">
        <v>8</v>
      </c>
      <c r="U40">
        <v>5.6056800498594682E-3</v>
      </c>
    </row>
    <row r="41" spans="8:21" x14ac:dyDescent="0.3">
      <c r="H41" s="2">
        <v>47482</v>
      </c>
      <c r="I41" s="3">
        <f t="shared" si="1"/>
        <v>9</v>
      </c>
      <c r="J41" s="4">
        <v>7.4999999999999997E-3</v>
      </c>
      <c r="K41">
        <f t="shared" si="3"/>
        <v>6.3777496495285809E-4</v>
      </c>
      <c r="L41">
        <v>9</v>
      </c>
      <c r="M41">
        <v>7.4771526571497729E-3</v>
      </c>
      <c r="Q41" s="2">
        <v>47482</v>
      </c>
      <c r="R41" s="3">
        <f t="shared" si="2"/>
        <v>9</v>
      </c>
      <c r="S41" s="4">
        <v>5.4999999999999997E-3</v>
      </c>
      <c r="T41">
        <v>9</v>
      </c>
      <c r="U41">
        <v>5.4894013675344478E-3</v>
      </c>
    </row>
    <row r="42" spans="8:21" x14ac:dyDescent="0.3">
      <c r="H42" s="2">
        <v>47848</v>
      </c>
      <c r="I42" s="3">
        <f t="shared" si="1"/>
        <v>10</v>
      </c>
      <c r="J42" s="4">
        <v>7.4999999999999997E-3</v>
      </c>
      <c r="K42">
        <f t="shared" si="3"/>
        <v>7.3725490702065532E-4</v>
      </c>
      <c r="L42">
        <v>10</v>
      </c>
      <c r="M42">
        <v>7.5323958005417699E-3</v>
      </c>
      <c r="Q42" s="2">
        <v>47848</v>
      </c>
      <c r="R42" s="3">
        <f t="shared" si="2"/>
        <v>10</v>
      </c>
      <c r="S42" s="4">
        <v>5.4000000000000003E-3</v>
      </c>
      <c r="T42">
        <v>10</v>
      </c>
      <c r="U42">
        <v>5.3938891453357424E-3</v>
      </c>
    </row>
    <row r="43" spans="8:21" x14ac:dyDescent="0.3">
      <c r="H43" s="2">
        <v>48579</v>
      </c>
      <c r="I43" s="3">
        <f t="shared" si="1"/>
        <v>12</v>
      </c>
      <c r="J43" s="4">
        <v>7.6E-3</v>
      </c>
      <c r="K43">
        <f t="shared" si="3"/>
        <v>9.6089624595790794E-4</v>
      </c>
      <c r="L43">
        <v>12</v>
      </c>
      <c r="M43">
        <v>7.5162527913932237E-3</v>
      </c>
      <c r="Q43" s="2">
        <v>48579</v>
      </c>
      <c r="R43" s="3">
        <f t="shared" si="2"/>
        <v>12</v>
      </c>
      <c r="S43" s="4">
        <v>5.1999999999999998E-3</v>
      </c>
      <c r="T43">
        <v>12</v>
      </c>
      <c r="U43">
        <v>5.1372390908279086E-3</v>
      </c>
    </row>
    <row r="44" spans="8:21" x14ac:dyDescent="0.3">
      <c r="H44" s="2">
        <v>49674</v>
      </c>
      <c r="I44" s="3">
        <f t="shared" si="1"/>
        <v>15</v>
      </c>
      <c r="J44" s="4">
        <v>7.6E-3</v>
      </c>
      <c r="K44">
        <f t="shared" si="3"/>
        <v>1.350939803518482E-3</v>
      </c>
      <c r="L44">
        <v>15</v>
      </c>
      <c r="M44">
        <v>7.5889432047563507E-3</v>
      </c>
      <c r="Q44" s="2">
        <v>49674</v>
      </c>
      <c r="R44" s="3">
        <f t="shared" si="2"/>
        <v>15</v>
      </c>
      <c r="S44" s="4">
        <v>4.7999999999999996E-3</v>
      </c>
      <c r="T44">
        <v>15</v>
      </c>
      <c r="U44">
        <v>4.8615485917580109E-3</v>
      </c>
    </row>
    <row r="45" spans="8:21" x14ac:dyDescent="0.3">
      <c r="H45" s="2">
        <v>51501</v>
      </c>
      <c r="I45" s="3">
        <f t="shared" si="1"/>
        <v>20</v>
      </c>
      <c r="J45" s="4">
        <v>7.4999999999999997E-3</v>
      </c>
      <c r="K45">
        <f t="shared" si="3"/>
        <v>2.1576715018743549E-3</v>
      </c>
      <c r="L45">
        <v>20</v>
      </c>
      <c r="M45">
        <v>7.4481314022374467E-3</v>
      </c>
      <c r="Q45" s="2">
        <v>51501</v>
      </c>
      <c r="R45" s="3">
        <f t="shared" si="2"/>
        <v>20</v>
      </c>
      <c r="S45" s="4">
        <v>4.1000000000000003E-3</v>
      </c>
      <c r="T45">
        <v>20</v>
      </c>
      <c r="U45">
        <v>4.1317297512013197E-3</v>
      </c>
    </row>
    <row r="46" spans="8:21" x14ac:dyDescent="0.3">
      <c r="I46" s="3">
        <f t="shared" si="1"/>
        <v>121.00277777777778</v>
      </c>
      <c r="J46" s="4">
        <v>7.4999999999999997E-3</v>
      </c>
      <c r="K46">
        <f t="shared" si="3"/>
        <v>1.3326328116168467</v>
      </c>
      <c r="L46">
        <v>25</v>
      </c>
      <c r="M46">
        <v>7.4506455359618752E-3</v>
      </c>
      <c r="R46" s="3">
        <f t="shared" si="2"/>
        <v>121.00277777777778</v>
      </c>
      <c r="S46" s="4">
        <v>3.5999999999999999E-3</v>
      </c>
      <c r="T46">
        <v>25</v>
      </c>
      <c r="U46">
        <v>3.566647663879595E-3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7059-221E-4708-AC26-22B10C8EB9D3}">
  <dimension ref="A1"/>
  <sheetViews>
    <sheetView workbookViewId="0">
      <selection activeCell="I15" sqref="I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FB97-E884-42CA-9DE0-7369BB163648}">
  <dimension ref="A1:AB58"/>
  <sheetViews>
    <sheetView tabSelected="1" topLeftCell="A31" workbookViewId="0">
      <selection activeCell="M32" sqref="M32"/>
    </sheetView>
  </sheetViews>
  <sheetFormatPr defaultRowHeight="14.4" x14ac:dyDescent="0.3"/>
  <sheetData>
    <row r="1" spans="1:28" x14ac:dyDescent="0.3">
      <c r="A1" t="s">
        <v>19</v>
      </c>
      <c r="N1" t="s">
        <v>19</v>
      </c>
    </row>
    <row r="2" spans="1:28" x14ac:dyDescent="0.3">
      <c r="A2" t="s">
        <v>20</v>
      </c>
      <c r="N2" t="s">
        <v>20</v>
      </c>
    </row>
    <row r="3" spans="1:28" x14ac:dyDescent="0.3">
      <c r="A3" t="s">
        <v>21</v>
      </c>
      <c r="N3" t="s">
        <v>21</v>
      </c>
    </row>
    <row r="4" spans="1:28" x14ac:dyDescent="0.3">
      <c r="A4" t="s">
        <v>22</v>
      </c>
      <c r="N4" t="s">
        <v>22</v>
      </c>
    </row>
    <row r="5" spans="1:28" x14ac:dyDescent="0.3">
      <c r="A5" t="s">
        <v>23</v>
      </c>
      <c r="N5" t="s">
        <v>23</v>
      </c>
    </row>
    <row r="6" spans="1:28" x14ac:dyDescent="0.3">
      <c r="A6" t="s">
        <v>24</v>
      </c>
      <c r="N6" t="s">
        <v>24</v>
      </c>
    </row>
    <row r="7" spans="1:28" x14ac:dyDescent="0.3">
      <c r="A7" t="s">
        <v>25</v>
      </c>
      <c r="N7" t="s">
        <v>25</v>
      </c>
    </row>
    <row r="8" spans="1:28" x14ac:dyDescent="0.3">
      <c r="A8" t="s">
        <v>26</v>
      </c>
      <c r="N8" t="s">
        <v>26</v>
      </c>
    </row>
    <row r="9" spans="1:28" x14ac:dyDescent="0.3">
      <c r="A9" t="s">
        <v>27</v>
      </c>
      <c r="N9" t="s">
        <v>27</v>
      </c>
    </row>
    <row r="10" spans="1:28" x14ac:dyDescent="0.3">
      <c r="A10" t="s">
        <v>28</v>
      </c>
      <c r="N10" t="s">
        <v>28</v>
      </c>
    </row>
    <row r="11" spans="1:28" x14ac:dyDescent="0.3">
      <c r="A11" t="s">
        <v>29</v>
      </c>
      <c r="N11" t="s">
        <v>46</v>
      </c>
    </row>
    <row r="12" spans="1:28" x14ac:dyDescent="0.3">
      <c r="A12" t="s">
        <v>30</v>
      </c>
      <c r="N12" t="s">
        <v>30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8" x14ac:dyDescent="0.3">
      <c r="A13" t="s">
        <v>31</v>
      </c>
      <c r="B13" s="4">
        <v>0.01</v>
      </c>
      <c r="C13" s="4">
        <v>1.4999999999999999E-2</v>
      </c>
      <c r="D13" s="4">
        <v>0.02</v>
      </c>
      <c r="E13" s="4">
        <v>2.5000000000000001E-2</v>
      </c>
      <c r="F13" s="4">
        <v>0.03</v>
      </c>
      <c r="G13" s="4">
        <v>3.5000000000000003E-2</v>
      </c>
      <c r="H13" s="4">
        <v>0.04</v>
      </c>
      <c r="I13" s="4">
        <v>4.4999999999999998E-2</v>
      </c>
      <c r="J13" s="4">
        <v>0.05</v>
      </c>
      <c r="K13" s="4">
        <v>0.06</v>
      </c>
      <c r="N13" t="s">
        <v>47</v>
      </c>
      <c r="O13" s="4">
        <v>-0.02</v>
      </c>
      <c r="P13" s="4">
        <v>-0.01</v>
      </c>
      <c r="Q13" s="4">
        <v>-5.0000000000000001E-3</v>
      </c>
      <c r="R13" s="4">
        <v>0</v>
      </c>
      <c r="S13" s="4">
        <v>5.0000000000000001E-3</v>
      </c>
      <c r="T13" s="4">
        <v>0.01</v>
      </c>
      <c r="U13" s="4">
        <v>1.4999999999999999E-2</v>
      </c>
      <c r="V13" s="4">
        <v>0.02</v>
      </c>
      <c r="W13" s="4">
        <v>2.5000000000000001E-2</v>
      </c>
      <c r="X13" s="4">
        <v>0.03</v>
      </c>
      <c r="Y13" s="4">
        <v>3.5000000000000003E-2</v>
      </c>
      <c r="Z13" s="4">
        <v>0.04</v>
      </c>
      <c r="AA13" s="4">
        <v>4.4999999999999998E-2</v>
      </c>
      <c r="AB13" t="s">
        <v>47</v>
      </c>
    </row>
    <row r="14" spans="1:28" x14ac:dyDescent="0.3">
      <c r="A14" t="s">
        <v>32</v>
      </c>
      <c r="B14">
        <v>1.65</v>
      </c>
      <c r="C14">
        <v>1.55</v>
      </c>
      <c r="D14">
        <v>1.46</v>
      </c>
      <c r="E14">
        <v>1.38</v>
      </c>
      <c r="F14">
        <v>1.32</v>
      </c>
      <c r="G14">
        <v>1.27</v>
      </c>
      <c r="H14">
        <v>1.25</v>
      </c>
      <c r="I14">
        <v>1.25</v>
      </c>
      <c r="J14">
        <v>1.28</v>
      </c>
      <c r="K14">
        <v>1.36</v>
      </c>
      <c r="N14" t="s">
        <v>47</v>
      </c>
      <c r="O14">
        <v>2.16</v>
      </c>
      <c r="P14">
        <v>1.97</v>
      </c>
      <c r="Q14">
        <v>1.88</v>
      </c>
      <c r="R14">
        <v>1.79</v>
      </c>
      <c r="S14">
        <v>1.7</v>
      </c>
      <c r="T14">
        <v>1.65</v>
      </c>
      <c r="U14">
        <v>1.55</v>
      </c>
      <c r="V14">
        <v>1.46</v>
      </c>
      <c r="W14">
        <v>1.38</v>
      </c>
      <c r="X14">
        <v>1.32</v>
      </c>
      <c r="Y14">
        <v>1.27</v>
      </c>
      <c r="Z14">
        <v>1.25</v>
      </c>
      <c r="AA14">
        <v>1.25</v>
      </c>
      <c r="AB14" t="s">
        <v>47</v>
      </c>
    </row>
    <row r="15" spans="1:28" x14ac:dyDescent="0.3">
      <c r="A15" t="s">
        <v>33</v>
      </c>
      <c r="B15">
        <v>1.4</v>
      </c>
      <c r="C15">
        <v>1.31</v>
      </c>
      <c r="D15">
        <v>1.23</v>
      </c>
      <c r="E15">
        <v>1.1599999999999999</v>
      </c>
      <c r="F15">
        <v>1.1000000000000001</v>
      </c>
      <c r="G15">
        <v>1.06</v>
      </c>
      <c r="H15">
        <v>1.06</v>
      </c>
      <c r="I15">
        <v>1.08</v>
      </c>
      <c r="J15">
        <v>1.1200000000000001</v>
      </c>
      <c r="K15">
        <v>1.26</v>
      </c>
      <c r="N15" t="s">
        <v>47</v>
      </c>
      <c r="O15">
        <v>2.0299999999999998</v>
      </c>
      <c r="P15">
        <v>1.81</v>
      </c>
      <c r="Q15">
        <v>1.71</v>
      </c>
      <c r="R15">
        <v>1.6</v>
      </c>
      <c r="S15">
        <v>1.49</v>
      </c>
      <c r="T15">
        <v>1.28</v>
      </c>
      <c r="U15">
        <v>1.19</v>
      </c>
      <c r="V15">
        <v>1.0900000000000001</v>
      </c>
      <c r="W15">
        <v>1.01</v>
      </c>
      <c r="X15">
        <v>0.95</v>
      </c>
      <c r="Y15">
        <v>0.92</v>
      </c>
      <c r="Z15">
        <v>0.94</v>
      </c>
      <c r="AA15">
        <v>1</v>
      </c>
      <c r="AB15" t="s">
        <v>47</v>
      </c>
    </row>
    <row r="16" spans="1:28" x14ac:dyDescent="0.3">
      <c r="A16" t="s">
        <v>34</v>
      </c>
      <c r="B16">
        <v>1.37</v>
      </c>
      <c r="C16">
        <v>1.28</v>
      </c>
      <c r="D16">
        <v>1.2</v>
      </c>
      <c r="E16">
        <v>1.1299999999999999</v>
      </c>
      <c r="F16">
        <v>1.06</v>
      </c>
      <c r="G16">
        <v>1.02</v>
      </c>
      <c r="H16">
        <v>0.99</v>
      </c>
      <c r="I16">
        <v>0.99</v>
      </c>
      <c r="J16">
        <v>1</v>
      </c>
      <c r="K16">
        <v>1.08</v>
      </c>
      <c r="N16" t="s">
        <v>47</v>
      </c>
      <c r="O16">
        <v>1.74</v>
      </c>
      <c r="P16">
        <v>1.59</v>
      </c>
      <c r="Q16">
        <v>1.51</v>
      </c>
      <c r="R16">
        <v>1.43</v>
      </c>
      <c r="S16">
        <v>1.35</v>
      </c>
      <c r="T16">
        <v>1.33</v>
      </c>
      <c r="U16">
        <v>1.24</v>
      </c>
      <c r="V16">
        <v>1.1599999999999999</v>
      </c>
      <c r="W16">
        <v>1.08</v>
      </c>
      <c r="X16">
        <v>1.01</v>
      </c>
      <c r="Y16">
        <v>0.96</v>
      </c>
      <c r="Z16">
        <v>0.92</v>
      </c>
      <c r="AA16">
        <v>0.91</v>
      </c>
      <c r="AB16" t="s">
        <v>47</v>
      </c>
    </row>
    <row r="17" spans="1:28" x14ac:dyDescent="0.3">
      <c r="A17" t="s">
        <v>35</v>
      </c>
      <c r="B17">
        <v>1.3</v>
      </c>
      <c r="C17">
        <v>1.23</v>
      </c>
      <c r="D17">
        <v>1.1599999999999999</v>
      </c>
      <c r="E17">
        <v>1.0900000000000001</v>
      </c>
      <c r="F17">
        <v>1.02</v>
      </c>
      <c r="G17">
        <v>0.97</v>
      </c>
      <c r="H17">
        <v>0.94</v>
      </c>
      <c r="I17">
        <v>0.93</v>
      </c>
      <c r="J17">
        <v>0.94</v>
      </c>
      <c r="K17">
        <v>1</v>
      </c>
      <c r="N17" t="s">
        <v>47</v>
      </c>
      <c r="O17">
        <v>1.74</v>
      </c>
      <c r="P17">
        <v>1.59</v>
      </c>
      <c r="Q17">
        <v>1.51</v>
      </c>
      <c r="R17">
        <v>1.44</v>
      </c>
      <c r="S17">
        <v>1.36</v>
      </c>
      <c r="T17">
        <v>1.26</v>
      </c>
      <c r="U17">
        <v>1.18</v>
      </c>
      <c r="V17">
        <v>1.1100000000000001</v>
      </c>
      <c r="W17">
        <v>1.05</v>
      </c>
      <c r="X17">
        <v>0.99</v>
      </c>
      <c r="Y17">
        <v>0.94</v>
      </c>
      <c r="Z17">
        <v>0.9</v>
      </c>
      <c r="AA17">
        <v>0.89</v>
      </c>
      <c r="AB17" t="s">
        <v>47</v>
      </c>
    </row>
    <row r="18" spans="1:28" x14ac:dyDescent="0.3">
      <c r="A18" t="s">
        <v>36</v>
      </c>
      <c r="B18">
        <v>1.23</v>
      </c>
      <c r="C18">
        <v>1.1599999999999999</v>
      </c>
      <c r="D18">
        <v>1.0900000000000001</v>
      </c>
      <c r="E18">
        <v>1.03</v>
      </c>
      <c r="F18">
        <v>0.97</v>
      </c>
      <c r="G18">
        <v>0.92</v>
      </c>
      <c r="H18">
        <v>0.88</v>
      </c>
      <c r="I18">
        <v>0.87</v>
      </c>
      <c r="J18">
        <v>0.87</v>
      </c>
      <c r="K18">
        <v>0.92</v>
      </c>
      <c r="N18" t="s">
        <v>47</v>
      </c>
      <c r="O18">
        <v>1.51</v>
      </c>
      <c r="P18">
        <v>1.38</v>
      </c>
      <c r="Q18">
        <v>1.32</v>
      </c>
      <c r="R18">
        <v>1.25</v>
      </c>
      <c r="S18">
        <v>1.19</v>
      </c>
      <c r="T18">
        <v>1.1299999999999999</v>
      </c>
      <c r="U18">
        <v>1.07</v>
      </c>
      <c r="V18">
        <v>1</v>
      </c>
      <c r="W18">
        <v>0.94</v>
      </c>
      <c r="X18">
        <v>0.88</v>
      </c>
      <c r="Y18">
        <v>0.83</v>
      </c>
      <c r="Z18">
        <v>0.8</v>
      </c>
      <c r="AA18">
        <v>0.78</v>
      </c>
      <c r="AB18" t="s">
        <v>47</v>
      </c>
    </row>
    <row r="19" spans="1:28" x14ac:dyDescent="0.3">
      <c r="A19" t="s">
        <v>37</v>
      </c>
      <c r="B19">
        <v>1.1299999999999999</v>
      </c>
      <c r="C19">
        <v>1.06</v>
      </c>
      <c r="D19">
        <v>1</v>
      </c>
      <c r="E19">
        <v>0.94</v>
      </c>
      <c r="F19">
        <v>0.88</v>
      </c>
      <c r="G19">
        <v>0.83</v>
      </c>
      <c r="H19">
        <v>0.78</v>
      </c>
      <c r="I19">
        <v>0.75</v>
      </c>
      <c r="J19">
        <v>0.74</v>
      </c>
      <c r="K19">
        <v>0.76</v>
      </c>
      <c r="N19" t="s">
        <v>47</v>
      </c>
      <c r="O19">
        <v>1.43</v>
      </c>
      <c r="P19">
        <v>1.3</v>
      </c>
      <c r="Q19">
        <v>1.24</v>
      </c>
      <c r="R19">
        <v>1.18</v>
      </c>
      <c r="S19">
        <v>1.1100000000000001</v>
      </c>
      <c r="T19">
        <v>1.01</v>
      </c>
      <c r="U19">
        <v>0.94</v>
      </c>
      <c r="V19">
        <v>0.88</v>
      </c>
      <c r="W19">
        <v>0.81</v>
      </c>
      <c r="X19">
        <v>0.75</v>
      </c>
      <c r="Y19">
        <v>0.69</v>
      </c>
      <c r="Z19">
        <v>0.64</v>
      </c>
      <c r="AA19">
        <v>0.6</v>
      </c>
      <c r="AB19" t="s">
        <v>47</v>
      </c>
    </row>
    <row r="20" spans="1:28" x14ac:dyDescent="0.3">
      <c r="A20" t="s">
        <v>38</v>
      </c>
      <c r="B20">
        <v>1.06</v>
      </c>
      <c r="C20">
        <v>1</v>
      </c>
      <c r="D20">
        <v>0.95</v>
      </c>
      <c r="E20">
        <v>0.89</v>
      </c>
      <c r="F20">
        <v>0.83</v>
      </c>
      <c r="G20">
        <v>0.77</v>
      </c>
      <c r="H20">
        <v>0.73</v>
      </c>
      <c r="I20">
        <v>0.7</v>
      </c>
      <c r="J20">
        <v>0.69</v>
      </c>
      <c r="K20">
        <v>0.71</v>
      </c>
      <c r="N20" t="s">
        <v>47</v>
      </c>
      <c r="O20">
        <v>1.27</v>
      </c>
      <c r="P20">
        <v>1.1499999999999999</v>
      </c>
      <c r="Q20">
        <v>1.0900000000000001</v>
      </c>
      <c r="R20">
        <v>1.03</v>
      </c>
      <c r="S20">
        <v>0.97</v>
      </c>
      <c r="T20">
        <v>0.9</v>
      </c>
      <c r="U20">
        <v>0.84</v>
      </c>
      <c r="V20">
        <v>0.77</v>
      </c>
      <c r="W20">
        <v>0.71</v>
      </c>
      <c r="X20">
        <v>0.65</v>
      </c>
      <c r="Y20">
        <v>0.6</v>
      </c>
      <c r="Z20">
        <v>0.55000000000000004</v>
      </c>
      <c r="AA20">
        <v>0.53</v>
      </c>
      <c r="AB20" t="s">
        <v>47</v>
      </c>
    </row>
    <row r="21" spans="1:28" x14ac:dyDescent="0.3">
      <c r="A21" t="s">
        <v>39</v>
      </c>
      <c r="B21">
        <v>1.01</v>
      </c>
      <c r="C21">
        <v>0.95</v>
      </c>
      <c r="D21">
        <v>0.9</v>
      </c>
      <c r="E21">
        <v>0.84</v>
      </c>
      <c r="F21">
        <v>0.78</v>
      </c>
      <c r="G21">
        <v>0.73</v>
      </c>
      <c r="H21">
        <v>0.68</v>
      </c>
      <c r="I21">
        <v>0.65</v>
      </c>
      <c r="J21">
        <v>0.64</v>
      </c>
      <c r="K21">
        <v>0.67</v>
      </c>
      <c r="N21" t="s">
        <v>47</v>
      </c>
      <c r="O21">
        <v>1.27</v>
      </c>
      <c r="P21">
        <v>1.1499999999999999</v>
      </c>
      <c r="Q21">
        <v>1.0900000000000001</v>
      </c>
      <c r="R21">
        <v>1.02</v>
      </c>
      <c r="S21">
        <v>0.96</v>
      </c>
      <c r="T21">
        <v>0.91</v>
      </c>
      <c r="U21">
        <v>0.84</v>
      </c>
      <c r="V21">
        <v>0.78</v>
      </c>
      <c r="W21">
        <v>0.72</v>
      </c>
      <c r="X21">
        <v>0.65</v>
      </c>
      <c r="Y21">
        <v>0.6</v>
      </c>
      <c r="Z21">
        <v>0.56000000000000005</v>
      </c>
      <c r="AA21">
        <v>0.54</v>
      </c>
      <c r="AB21" t="s">
        <v>47</v>
      </c>
    </row>
    <row r="22" spans="1:28" x14ac:dyDescent="0.3">
      <c r="A22" t="s">
        <v>40</v>
      </c>
      <c r="B22">
        <v>0.95</v>
      </c>
      <c r="C22">
        <v>0.89</v>
      </c>
      <c r="D22">
        <v>0.83</v>
      </c>
      <c r="E22">
        <v>0.77</v>
      </c>
      <c r="F22">
        <v>0.71</v>
      </c>
      <c r="G22">
        <v>0.66</v>
      </c>
      <c r="H22">
        <v>0.62</v>
      </c>
      <c r="I22">
        <v>0.59</v>
      </c>
      <c r="J22">
        <v>0.59</v>
      </c>
      <c r="K22">
        <v>0.62</v>
      </c>
      <c r="N22" t="s">
        <v>47</v>
      </c>
      <c r="O22">
        <v>1.22</v>
      </c>
      <c r="P22">
        <v>1.0900000000000001</v>
      </c>
      <c r="Q22">
        <v>1.03</v>
      </c>
      <c r="R22">
        <v>0.97</v>
      </c>
      <c r="S22">
        <v>0.9</v>
      </c>
      <c r="T22">
        <v>0.86</v>
      </c>
      <c r="U22">
        <v>0.79</v>
      </c>
      <c r="V22">
        <v>0.72</v>
      </c>
      <c r="W22">
        <v>0.65</v>
      </c>
      <c r="X22">
        <v>0.59</v>
      </c>
      <c r="Y22">
        <v>0.53</v>
      </c>
      <c r="Z22">
        <v>0.49</v>
      </c>
      <c r="AA22">
        <v>0.48</v>
      </c>
      <c r="AB22" t="s">
        <v>47</v>
      </c>
    </row>
    <row r="23" spans="1:28" x14ac:dyDescent="0.3">
      <c r="A23" t="s">
        <v>41</v>
      </c>
      <c r="B23">
        <v>0.83</v>
      </c>
      <c r="C23">
        <v>0.77</v>
      </c>
      <c r="D23">
        <v>0.71</v>
      </c>
      <c r="E23">
        <v>0.65</v>
      </c>
      <c r="F23">
        <v>0.6</v>
      </c>
      <c r="G23">
        <v>0.56000000000000005</v>
      </c>
      <c r="H23">
        <v>0.54</v>
      </c>
      <c r="I23">
        <v>0.54</v>
      </c>
      <c r="J23">
        <v>0.55000000000000004</v>
      </c>
      <c r="K23">
        <v>0.6</v>
      </c>
      <c r="N23" t="s">
        <v>47</v>
      </c>
      <c r="O23">
        <v>1.1100000000000001</v>
      </c>
      <c r="P23">
        <v>0.98</v>
      </c>
      <c r="Q23">
        <v>0.92</v>
      </c>
      <c r="R23">
        <v>0.85</v>
      </c>
      <c r="S23">
        <v>0.79</v>
      </c>
      <c r="T23">
        <v>0.71</v>
      </c>
      <c r="U23">
        <v>0.65</v>
      </c>
      <c r="V23">
        <v>0.57999999999999996</v>
      </c>
      <c r="W23">
        <v>0.51</v>
      </c>
      <c r="X23">
        <v>0.46</v>
      </c>
      <c r="Y23">
        <v>0.43</v>
      </c>
      <c r="Z23">
        <v>0.44</v>
      </c>
      <c r="AA23">
        <v>0.46</v>
      </c>
      <c r="AB23" t="s">
        <v>47</v>
      </c>
    </row>
    <row r="25" spans="1:28" x14ac:dyDescent="0.3">
      <c r="A25" t="s">
        <v>42</v>
      </c>
      <c r="N25" t="s">
        <v>42</v>
      </c>
    </row>
    <row r="26" spans="1:28" x14ac:dyDescent="0.3">
      <c r="A26" t="s">
        <v>43</v>
      </c>
      <c r="N26" t="s">
        <v>43</v>
      </c>
    </row>
    <row r="27" spans="1:28" x14ac:dyDescent="0.3">
      <c r="A27" t="s">
        <v>44</v>
      </c>
      <c r="N27" t="s">
        <v>44</v>
      </c>
    </row>
    <row r="32" spans="1:28" x14ac:dyDescent="0.3">
      <c r="A32" t="s">
        <v>19</v>
      </c>
    </row>
    <row r="33" spans="1:11" x14ac:dyDescent="0.3">
      <c r="A33" t="s">
        <v>20</v>
      </c>
    </row>
    <row r="34" spans="1:11" x14ac:dyDescent="0.3">
      <c r="A34" t="s">
        <v>21</v>
      </c>
    </row>
    <row r="35" spans="1:11" x14ac:dyDescent="0.3">
      <c r="A35" t="s">
        <v>22</v>
      </c>
    </row>
    <row r="36" spans="1:11" x14ac:dyDescent="0.3">
      <c r="A36" t="s">
        <v>23</v>
      </c>
    </row>
    <row r="37" spans="1:11" x14ac:dyDescent="0.3">
      <c r="A37" t="s">
        <v>24</v>
      </c>
    </row>
    <row r="38" spans="1:11" x14ac:dyDescent="0.3">
      <c r="A38" t="s">
        <v>25</v>
      </c>
    </row>
    <row r="39" spans="1:11" x14ac:dyDescent="0.3">
      <c r="A39" t="s">
        <v>26</v>
      </c>
    </row>
    <row r="40" spans="1:11" x14ac:dyDescent="0.3">
      <c r="A40" t="s">
        <v>27</v>
      </c>
    </row>
    <row r="41" spans="1:11" x14ac:dyDescent="0.3">
      <c r="A41" t="s">
        <v>28</v>
      </c>
    </row>
    <row r="42" spans="1:11" x14ac:dyDescent="0.3">
      <c r="A42" t="s">
        <v>45</v>
      </c>
    </row>
    <row r="44" spans="1:11" x14ac:dyDescent="0.3">
      <c r="A44" t="s">
        <v>31</v>
      </c>
      <c r="B44" s="4">
        <v>0.01</v>
      </c>
      <c r="C44" s="4">
        <v>1.4999999999999999E-2</v>
      </c>
      <c r="D44" s="4">
        <v>0.02</v>
      </c>
      <c r="E44" s="4">
        <v>2.5000000000000001E-2</v>
      </c>
      <c r="F44" s="4">
        <v>0.03</v>
      </c>
      <c r="G44" s="4">
        <v>3.5000000000000003E-2</v>
      </c>
      <c r="H44" s="4">
        <v>0.04</v>
      </c>
      <c r="I44" s="4">
        <v>4.4999999999999998E-2</v>
      </c>
      <c r="J44" s="4">
        <v>0.05</v>
      </c>
      <c r="K44" s="4">
        <v>0.06</v>
      </c>
    </row>
    <row r="45" spans="1:11" x14ac:dyDescent="0.3">
      <c r="A45" t="s">
        <v>32</v>
      </c>
      <c r="B45">
        <v>212.59</v>
      </c>
      <c r="C45">
        <v>166.76</v>
      </c>
      <c r="D45">
        <v>123.75</v>
      </c>
      <c r="E45">
        <v>85.27</v>
      </c>
      <c r="F45">
        <v>53.41</v>
      </c>
      <c r="G45">
        <v>29.94</v>
      </c>
      <c r="H45">
        <v>15.07</v>
      </c>
      <c r="I45">
        <v>7</v>
      </c>
      <c r="J45">
        <v>3.13</v>
      </c>
      <c r="K45">
        <v>0.64</v>
      </c>
    </row>
    <row r="46" spans="1:11" x14ac:dyDescent="0.3">
      <c r="A46" t="s">
        <v>33</v>
      </c>
      <c r="B46">
        <v>434.37</v>
      </c>
      <c r="C46">
        <v>342.84</v>
      </c>
      <c r="D46">
        <v>256.36</v>
      </c>
      <c r="E46">
        <v>178.18</v>
      </c>
      <c r="F46">
        <v>112.94</v>
      </c>
      <c r="G46">
        <v>65.19</v>
      </c>
      <c r="H46">
        <v>35.5</v>
      </c>
      <c r="I46">
        <v>19.34</v>
      </c>
      <c r="J46">
        <v>11.05</v>
      </c>
      <c r="K46">
        <v>4.4800000000000004</v>
      </c>
    </row>
    <row r="47" spans="1:11" x14ac:dyDescent="0.3">
      <c r="A47" t="s">
        <v>34</v>
      </c>
      <c r="B47">
        <v>692.04</v>
      </c>
      <c r="C47">
        <v>555.26</v>
      </c>
      <c r="D47">
        <v>425.47</v>
      </c>
      <c r="E47">
        <v>306.85000000000002</v>
      </c>
      <c r="F47">
        <v>205.37</v>
      </c>
      <c r="G47">
        <v>127.22</v>
      </c>
      <c r="H47">
        <v>74.400000000000006</v>
      </c>
      <c r="I47">
        <v>42.59</v>
      </c>
      <c r="J47">
        <v>24.78</v>
      </c>
      <c r="K47">
        <v>9.6199999999999992</v>
      </c>
    </row>
    <row r="48" spans="1:11" x14ac:dyDescent="0.3">
      <c r="A48" t="s">
        <v>35</v>
      </c>
      <c r="B48">
        <v>1247.24</v>
      </c>
      <c r="C48">
        <v>1021.43</v>
      </c>
      <c r="D48">
        <v>806.13</v>
      </c>
      <c r="E48">
        <v>607.03</v>
      </c>
      <c r="F48">
        <v>432.24</v>
      </c>
      <c r="G48">
        <v>290.79000000000002</v>
      </c>
      <c r="H48">
        <v>187.42</v>
      </c>
      <c r="I48">
        <v>118.9</v>
      </c>
      <c r="J48">
        <v>76.540000000000006</v>
      </c>
      <c r="K48">
        <v>35.56</v>
      </c>
    </row>
    <row r="49" spans="1:11" x14ac:dyDescent="0.3">
      <c r="A49" t="s">
        <v>36</v>
      </c>
      <c r="B49">
        <v>1812.25</v>
      </c>
      <c r="C49">
        <v>1498.28</v>
      </c>
      <c r="D49">
        <v>1198.2</v>
      </c>
      <c r="E49">
        <v>919.07</v>
      </c>
      <c r="F49">
        <v>670.95</v>
      </c>
      <c r="G49">
        <v>465.38</v>
      </c>
      <c r="H49">
        <v>309.79000000000002</v>
      </c>
      <c r="I49">
        <v>202.35</v>
      </c>
      <c r="J49">
        <v>133.35</v>
      </c>
      <c r="K49">
        <v>63.88</v>
      </c>
    </row>
    <row r="50" spans="1:11" x14ac:dyDescent="0.3">
      <c r="A50" t="s">
        <v>37</v>
      </c>
      <c r="B50">
        <v>2667.61</v>
      </c>
      <c r="C50">
        <v>2222.0500000000002</v>
      </c>
      <c r="D50">
        <v>1794.43</v>
      </c>
      <c r="E50">
        <v>1393.33</v>
      </c>
      <c r="F50">
        <v>1031.1099999999999</v>
      </c>
      <c r="G50">
        <v>722.76</v>
      </c>
      <c r="H50">
        <v>480.5</v>
      </c>
      <c r="I50">
        <v>307.56</v>
      </c>
      <c r="J50">
        <v>195.76</v>
      </c>
      <c r="K50">
        <v>87.95</v>
      </c>
    </row>
    <row r="51" spans="1:11" x14ac:dyDescent="0.3">
      <c r="A51" t="s">
        <v>38</v>
      </c>
      <c r="B51">
        <v>3204.37</v>
      </c>
      <c r="C51">
        <v>2671.93</v>
      </c>
      <c r="D51">
        <v>2160.27</v>
      </c>
      <c r="E51">
        <v>1679.19</v>
      </c>
      <c r="F51">
        <v>1243.03</v>
      </c>
      <c r="G51">
        <v>869.86</v>
      </c>
      <c r="H51">
        <v>575.91</v>
      </c>
      <c r="I51">
        <v>367.18</v>
      </c>
      <c r="J51">
        <v>233.73</v>
      </c>
      <c r="K51">
        <v>106.22</v>
      </c>
    </row>
    <row r="52" spans="1:11" x14ac:dyDescent="0.3">
      <c r="A52" t="s">
        <v>39</v>
      </c>
      <c r="B52">
        <v>3992.63</v>
      </c>
      <c r="C52">
        <v>3333.2</v>
      </c>
      <c r="D52">
        <v>2698.85</v>
      </c>
      <c r="E52">
        <v>2101.21</v>
      </c>
      <c r="F52">
        <v>1557.54</v>
      </c>
      <c r="G52">
        <v>1090.42</v>
      </c>
      <c r="H52">
        <v>721.87</v>
      </c>
      <c r="I52">
        <v>461.45</v>
      </c>
      <c r="J52">
        <v>296.33</v>
      </c>
      <c r="K52">
        <v>138.91999999999999</v>
      </c>
    </row>
    <row r="53" spans="1:11" x14ac:dyDescent="0.3">
      <c r="A53" t="s">
        <v>40</v>
      </c>
      <c r="B53">
        <v>5309.18</v>
      </c>
      <c r="C53">
        <v>4436.58</v>
      </c>
      <c r="D53">
        <v>3594.97</v>
      </c>
      <c r="E53">
        <v>2799.04</v>
      </c>
      <c r="F53">
        <v>2071.64</v>
      </c>
      <c r="G53">
        <v>1445.27</v>
      </c>
      <c r="H53">
        <v>955.59</v>
      </c>
      <c r="I53">
        <v>617.98</v>
      </c>
      <c r="J53">
        <v>408.69</v>
      </c>
      <c r="K53">
        <v>209.44</v>
      </c>
    </row>
    <row r="54" spans="1:11" x14ac:dyDescent="0.3">
      <c r="A54" t="s">
        <v>41</v>
      </c>
      <c r="B54">
        <v>7603.94</v>
      </c>
      <c r="C54">
        <v>6308.58</v>
      </c>
      <c r="D54">
        <v>5058.51</v>
      </c>
      <c r="E54">
        <v>3880.76</v>
      </c>
      <c r="F54">
        <v>2824.14</v>
      </c>
      <c r="G54">
        <v>1959.43</v>
      </c>
      <c r="H54">
        <v>1330.78</v>
      </c>
      <c r="I54">
        <v>917.65</v>
      </c>
      <c r="J54">
        <v>664.25</v>
      </c>
      <c r="K54">
        <v>416.85</v>
      </c>
    </row>
    <row r="56" spans="1:11" x14ac:dyDescent="0.3">
      <c r="A56" t="s">
        <v>42</v>
      </c>
    </row>
    <row r="57" spans="1:11" x14ac:dyDescent="0.3">
      <c r="A57" t="s">
        <v>43</v>
      </c>
    </row>
    <row r="58" spans="1:11" x14ac:dyDescent="0.3">
      <c r="A5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</vt:lpstr>
      <vt:lpstr>USD</vt:lpstr>
      <vt:lpstr>EURUSD 3 PERC</vt:lpstr>
      <vt:lpstr>YoY Inflation 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2021-03-19T12:12:19Z</dcterms:created>
  <dcterms:modified xsi:type="dcterms:W3CDTF">2021-05-26T15:02:24Z</dcterms:modified>
</cp:coreProperties>
</file>