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g\Desktop\"/>
    </mc:Choice>
  </mc:AlternateContent>
  <xr:revisionPtr revIDLastSave="0" documentId="13_ncr:1_{7F861706-A9E3-4563-9C58-B468F32ED72D}" xr6:coauthVersionLast="28" xr6:coauthVersionMax="28" xr10:uidLastSave="{00000000-0000-0000-0000-000000000000}"/>
  <bookViews>
    <workbookView xWindow="0" yWindow="0" windowWidth="23040" windowHeight="9048" xr2:uid="{74371306-69EB-4F3D-9AFA-1156E6F72FE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0" i="1" l="1"/>
  <c r="P67" i="1" s="1"/>
  <c r="P69" i="1" l="1"/>
  <c r="C14" i="1"/>
  <c r="I12" i="1"/>
  <c r="I11" i="1"/>
  <c r="I10" i="1"/>
  <c r="I9" i="1"/>
  <c r="I8" i="1"/>
  <c r="I7" i="1"/>
  <c r="I6" i="1"/>
  <c r="I5" i="1"/>
  <c r="I4" i="1"/>
  <c r="I3" i="1"/>
  <c r="I2" i="1"/>
  <c r="I13" i="1"/>
  <c r="H12" i="1" l="1"/>
  <c r="J12" i="1" s="1"/>
  <c r="H5" i="1" l="1"/>
  <c r="J5" i="1" s="1"/>
  <c r="H9" i="1"/>
  <c r="J9" i="1" s="1"/>
  <c r="H13" i="1"/>
  <c r="J13" i="1" s="1"/>
  <c r="H2" i="1"/>
  <c r="J2" i="1" s="1"/>
  <c r="H6" i="1"/>
  <c r="J6" i="1" s="1"/>
  <c r="H10" i="1"/>
  <c r="J10" i="1" s="1"/>
  <c r="H3" i="1"/>
  <c r="J3" i="1" s="1"/>
  <c r="H7" i="1"/>
  <c r="J7" i="1" s="1"/>
  <c r="H11" i="1"/>
  <c r="J11" i="1" s="1"/>
  <c r="H4" i="1"/>
  <c r="J4" i="1" s="1"/>
  <c r="H8" i="1"/>
  <c r="J8" i="1" s="1"/>
  <c r="F2" i="1"/>
  <c r="D2" i="1"/>
  <c r="E2" i="1" s="1"/>
  <c r="G2" i="1" l="1"/>
  <c r="D3" i="1"/>
  <c r="F3" i="1"/>
  <c r="E3" i="1" l="1"/>
  <c r="D4" i="1"/>
  <c r="F4" i="1"/>
  <c r="G3" i="1"/>
  <c r="D5" i="1" l="1"/>
  <c r="E4" i="1"/>
  <c r="G4" i="1"/>
  <c r="F5" i="1"/>
  <c r="D6" i="1" l="1"/>
  <c r="E5" i="1"/>
  <c r="F6" i="1"/>
  <c r="G5" i="1"/>
  <c r="D7" i="1" l="1"/>
  <c r="E6" i="1"/>
  <c r="F7" i="1"/>
  <c r="G6" i="1"/>
  <c r="D8" i="1" l="1"/>
  <c r="E7" i="1"/>
  <c r="F8" i="1"/>
  <c r="G7" i="1"/>
  <c r="D9" i="1" l="1"/>
  <c r="E8" i="1"/>
  <c r="F9" i="1"/>
  <c r="G8" i="1"/>
  <c r="D10" i="1" l="1"/>
  <c r="E9" i="1"/>
  <c r="F10" i="1"/>
  <c r="G9" i="1"/>
  <c r="D11" i="1" l="1"/>
  <c r="E10" i="1"/>
  <c r="F11" i="1"/>
  <c r="G10" i="1"/>
  <c r="D12" i="1" l="1"/>
  <c r="E11" i="1"/>
  <c r="F12" i="1"/>
  <c r="G11" i="1"/>
  <c r="D13" i="1" l="1"/>
  <c r="E13" i="1" s="1"/>
  <c r="E12" i="1"/>
  <c r="F13" i="1"/>
  <c r="G13" i="1" s="1"/>
  <c r="G12" i="1"/>
</calcChain>
</file>

<file path=xl/sharedStrings.xml><?xml version="1.0" encoding="utf-8"?>
<sst xmlns="http://schemas.openxmlformats.org/spreadsheetml/2006/main" count="44" uniqueCount="43">
  <si>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</si>
  <si>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</si>
  <si>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</si>
  <si>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</si>
  <si>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</si>
  <si>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</si>
  <si>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</si>
  <si>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</si>
  <si>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</si>
  <si>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</si>
  <si>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</si>
  <si>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</si>
  <si>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Mois</t>
  </si>
  <si>
    <t>Ventes</t>
  </si>
  <si>
    <t>Production</t>
  </si>
  <si>
    <t>Ventes Cumulées</t>
  </si>
  <si>
    <t>Production cumulée</t>
  </si>
  <si>
    <t>Stock</t>
  </si>
  <si>
    <t>% Prod annuelle</t>
  </si>
  <si>
    <t>Stock de départ: 2000 pcs</t>
  </si>
  <si>
    <t>Amortissements</t>
  </si>
  <si>
    <t>Ventes cumulées [€]</t>
  </si>
  <si>
    <t>Frais fixes</t>
  </si>
  <si>
    <t>Frais variables</t>
  </si>
  <si>
    <t>Total</t>
  </si>
  <si>
    <t>Frais Fixes</t>
  </si>
  <si>
    <t>Frais Variables</t>
  </si>
  <si>
    <t>Impos</t>
  </si>
  <si>
    <t>Bénéfice avant impos</t>
  </si>
  <si>
    <t>Bénéfice reporté</t>
  </si>
  <si>
    <t>R&amp;D</t>
  </si>
  <si>
    <t>Intérim et heures sup.</t>
  </si>
  <si>
    <t>Énergie</t>
  </si>
  <si>
    <t>MP - Transport</t>
  </si>
  <si>
    <t>Entretien</t>
  </si>
  <si>
    <t>Salaires admin. Moy [30 pers.]</t>
  </si>
  <si>
    <t>Intérêts sur emprunts</t>
  </si>
  <si>
    <t>Publicité</t>
  </si>
  <si>
    <t>Assurance</t>
  </si>
  <si>
    <t>Télécommunication</t>
  </si>
  <si>
    <t>Sous-traitance/entretien</t>
  </si>
  <si>
    <t>Petit outillage et produit entretien</t>
  </si>
  <si>
    <t>Brevets, enregistrements et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</si>
</sst>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10" fontId="0" fillId="0" borderId="1" xfId="1" applyNumberFormat="1" applyFont="1" applyBorder="1"/>
    <xf numFmtId="1" fontId="0" fillId="0" borderId="1" xfId="0" applyNumberFormat="1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1" xfId="0" applyBorder="1"/>
    <xf numFmtId="0" fontId="2" fillId="0" borderId="12" xfId="0" applyFont="1" applyBorder="1"/>
    <xf numFmtId="2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9" fontId="0" fillId="0" borderId="15" xfId="1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2" fontId="0" fillId="0" borderId="2" xfId="0" applyNumberFormat="1" applyBorder="1"/>
    <xf numFmtId="0" fontId="2" fillId="0" borderId="18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Volumes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547032179831224E-2"/>
          <c:y val="8.8628762001454711E-2"/>
          <c:w val="0.91156231665509013"/>
          <c:h val="0.85496953045000068"/>
        </c:manualLayout>
      </c:layou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Ventes Cumulées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2.2012438879089359E-2"/>
                  <c:y val="2.97029239070690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AA7-4A39-B17F-73DA3A722ED4}"/>
                </c:ext>
              </c:extLst>
            </c:dLbl>
            <c:dLbl>
              <c:idx val="1"/>
              <c:layout>
                <c:manualLayout>
                  <c:x val="-2.1513419926587212E-2"/>
                  <c:y val="5.49437446703732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AA7-4A39-B17F-73DA3A722ED4}"/>
                </c:ext>
              </c:extLst>
            </c:dLbl>
            <c:dLbl>
              <c:idx val="2"/>
              <c:layout>
                <c:manualLayout>
                  <c:x val="-1.8243063577153201E-2"/>
                  <c:y val="6.51165255503792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AA7-4A39-B17F-73DA3A722ED4}"/>
                </c:ext>
              </c:extLst>
            </c:dLbl>
            <c:dLbl>
              <c:idx val="3"/>
              <c:layout>
                <c:manualLayout>
                  <c:x val="-5.1675788812327768E-3"/>
                  <c:y val="7.39423387314365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AA7-4A39-B17F-73DA3A722ED4}"/>
                </c:ext>
              </c:extLst>
            </c:dLbl>
            <c:dLbl>
              <c:idx val="4"/>
              <c:layout>
                <c:manualLayout>
                  <c:x val="-3.7849399406927856E-3"/>
                  <c:y val="7.43006899796394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AA7-4A39-B17F-73DA3A722ED4}"/>
                </c:ext>
              </c:extLst>
            </c:dLbl>
            <c:dLbl>
              <c:idx val="5"/>
              <c:layout>
                <c:manualLayout>
                  <c:x val="-1.2712270186920617E-2"/>
                  <c:y val="8.50051813906805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AA7-4A39-B17F-73DA3A722ED4}"/>
                </c:ext>
              </c:extLst>
            </c:dLbl>
            <c:dLbl>
              <c:idx val="6"/>
              <c:layout>
                <c:manualLayout>
                  <c:x val="-2.4836054451997696E-2"/>
                  <c:y val="8.66119456663249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AA7-4A39-B17F-73DA3A722ED4}"/>
                </c:ext>
              </c:extLst>
            </c:dLbl>
            <c:dLbl>
              <c:idx val="7"/>
              <c:layout>
                <c:manualLayout>
                  <c:x val="-1.7670023480029856E-2"/>
                  <c:y val="8.66119456663249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AA7-4A39-B17F-73DA3A722ED4}"/>
                </c:ext>
              </c:extLst>
            </c:dLbl>
            <c:dLbl>
              <c:idx val="8"/>
              <c:layout>
                <c:manualLayout>
                  <c:x val="-2.4836054451997585E-2"/>
                  <c:y val="8.41151196114425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AA7-4A39-B17F-73DA3A722ED4}"/>
                </c:ext>
              </c:extLst>
            </c:dLbl>
            <c:dLbl>
              <c:idx val="9"/>
              <c:layout>
                <c:manualLayout>
                  <c:x val="-1.5908605391733551E-2"/>
                  <c:y val="7.70694299888617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AA7-4A39-B17F-73DA3A722ED4}"/>
                </c:ext>
              </c:extLst>
            </c:dLbl>
            <c:dLbl>
              <c:idx val="10"/>
              <c:layout>
                <c:manualLayout>
                  <c:x val="-1.2764548362897149E-2"/>
                  <c:y val="7.29656780932998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AA7-4A39-B17F-73DA3A722ED4}"/>
                </c:ext>
              </c:extLst>
            </c:dLbl>
            <c:dLbl>
              <c:idx val="11"/>
              <c:layout>
                <c:manualLayout>
                  <c:x val="-1.2249605986186635E-4"/>
                  <c:y val="5.61056105610561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AA7-4A39-B17F-73DA3A722E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153216</c:v>
                </c:pt>
                <c:pt idx="1">
                  <c:v>305306</c:v>
                </c:pt>
                <c:pt idx="2">
                  <c:v>456518</c:v>
                </c:pt>
                <c:pt idx="3">
                  <c:v>611360</c:v>
                </c:pt>
                <c:pt idx="4">
                  <c:v>776253</c:v>
                </c:pt>
                <c:pt idx="5">
                  <c:v>958855</c:v>
                </c:pt>
                <c:pt idx="6">
                  <c:v>1157172</c:v>
                </c:pt>
                <c:pt idx="7">
                  <c:v>1346526</c:v>
                </c:pt>
                <c:pt idx="8">
                  <c:v>1521412</c:v>
                </c:pt>
                <c:pt idx="9">
                  <c:v>1683226</c:v>
                </c:pt>
                <c:pt idx="10">
                  <c:v>1840118</c:v>
                </c:pt>
                <c:pt idx="11">
                  <c:v>2000000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7-4A39-B17F-73DA3A722ED4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Production cumulée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8.7269562825679006E-2"/>
                  <c:y val="-4.95049504950496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9.01611984395186E-2"/>
                  <c:y val="-4.62046204620463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9.8836105281037354E-2"/>
                  <c:y val="-4.29042904290429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0.10461937650871657"/>
                  <c:y val="-6.60066006600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0.11040264773639581"/>
                  <c:y val="-6.60066006600661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0.11618591896407501"/>
                  <c:y val="-5.28052805280528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0.12277884816362923"/>
                  <c:y val="-4.29042904290429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0.11121230570827086"/>
                  <c:y val="-4.62046204620462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0.10832067009443136"/>
                  <c:y val="-3.96039603960396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0.13145375500514803"/>
                  <c:y val="-4.29042904290429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-0.16037011114354399"/>
                  <c:y val="-5.61056105610561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6.6630115178172467E-2"/>
                  <c:y val="-4.95049504950495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155000</c:v>
                </c:pt>
                <c:pt idx="1">
                  <c:v>310000</c:v>
                </c:pt>
                <c:pt idx="2">
                  <c:v>465000</c:v>
                </c:pt>
                <c:pt idx="3">
                  <c:v>620000</c:v>
                </c:pt>
                <c:pt idx="4">
                  <c:v>805000</c:v>
                </c:pt>
                <c:pt idx="5">
                  <c:v>990000</c:v>
                </c:pt>
                <c:pt idx="6">
                  <c:v>1175000</c:v>
                </c:pt>
                <c:pt idx="7">
                  <c:v>1360000</c:v>
                </c:pt>
                <c:pt idx="8">
                  <c:v>1522000</c:v>
                </c:pt>
                <c:pt idx="9">
                  <c:v>1684000</c:v>
                </c:pt>
                <c:pt idx="10">
                  <c:v>1846000</c:v>
                </c:pt>
                <c:pt idx="11">
                  <c:v>2001000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29-46EF-8667-CB27F6D95A0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2675615"/>
        <c:axId val="651912767"/>
      </c:lineChart>
      <c:catAx>
        <c:axId val="6526756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1912767"/>
        <c:crosses val="autoZero"/>
        <c:auto val="1"/>
        <c:lblAlgn val="ctr"/>
        <c:lblOffset val="100"/>
        <c:noMultiLvlLbl val="0"/>
      </c:catAx>
      <c:valAx>
        <c:axId val="651912767"/>
        <c:scaling>
          <c:orientation val="minMax"/>
          <c:max val="21000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267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076520754317046"/>
          <c:y val="5.108993388435628E-2"/>
          <c:w val="0.43203917522175794"/>
          <c:h val="3.4625648966355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14</xdr:row>
      <xdr:rowOff>148589</xdr:rowOff>
    </xdr:from>
    <xdr:to>
      <xdr:col>10</xdr:col>
      <xdr:colOff>304800</xdr:colOff>
      <xdr:row>49</xdr:row>
      <xdr:rowOff>62753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6CEAA8-533C-4CA1-B284-114282832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2882-877B-46B3-9DB0-CFEEC4BCC867}">
  <dimension ref="A1:P69"/>
  <sheetViews>
    <sheetView tabSelected="1" zoomScale="85" zoomScaleNormal="85" workbookViewId="0">
      <selection activeCell="N20" sqref="N20"/>
    </sheetView>
  </sheetViews>
  <sheetFormatPr defaultRowHeight="14.4" x14ac:dyDescent="0.3"/>
  <cols>
    <col min="1" max="1" width="10.6640625" customWidth="1"/>
    <col min="2" max="2" width="7.21875" customWidth="1"/>
    <col min="3" max="3" width="8.21875" customWidth="1"/>
    <col min="4" max="4" width="8.6640625" customWidth="1"/>
    <col min="5" max="5" width="12.109375" customWidth="1"/>
    <col min="6" max="6" width="11.5546875" customWidth="1"/>
    <col min="7" max="7" width="7.44140625" customWidth="1"/>
    <col min="8" max="8" width="9.6640625" customWidth="1"/>
    <col min="9" max="10" width="9.77734375" customWidth="1"/>
    <col min="11" max="11" width="10.88671875" bestFit="1" customWidth="1"/>
    <col min="13" max="13" width="20.109375" customWidth="1"/>
    <col min="14" max="14" width="38.109375" customWidth="1"/>
    <col min="15" max="15" width="8.77734375" customWidth="1"/>
    <col min="16" max="16" width="8.88671875" customWidth="1"/>
  </cols>
  <sheetData>
    <row r="1" spans="1:16" s="1" customFormat="1" ht="28.2" customHeight="1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21</v>
      </c>
      <c r="F1" s="2" t="s">
        <v>16</v>
      </c>
      <c r="G1" s="2" t="s">
        <v>17</v>
      </c>
      <c r="H1" s="2" t="s">
        <v>18</v>
      </c>
      <c r="I1" s="2" t="s">
        <v>22</v>
      </c>
      <c r="J1" s="7" t="s">
        <v>23</v>
      </c>
      <c r="K1" s="9"/>
    </row>
    <row r="2" spans="1:16" x14ac:dyDescent="0.3">
      <c r="A2" s="3" t="s">
        <v>0</v>
      </c>
      <c r="B2" s="4">
        <v>153216</v>
      </c>
      <c r="C2" s="4">
        <v>155000</v>
      </c>
      <c r="D2" s="4">
        <f>B2</f>
        <v>153216</v>
      </c>
      <c r="E2" s="4">
        <f>D2*15</f>
        <v>2298240</v>
      </c>
      <c r="F2" s="4">
        <f>C2</f>
        <v>155000</v>
      </c>
      <c r="G2" s="4">
        <f>F2-D2+2000</f>
        <v>3784</v>
      </c>
      <c r="H2" s="5">
        <f>C2/C14</f>
        <v>7.7461269365317345E-2</v>
      </c>
      <c r="I2" s="6">
        <f t="shared" ref="I2:I11" si="0">+$I$14/12</f>
        <v>645833.33333333337</v>
      </c>
      <c r="J2" s="32">
        <f>J14*$H2</f>
        <v>542228.88555722137</v>
      </c>
      <c r="K2" s="10"/>
      <c r="P2" t="s">
        <v>19</v>
      </c>
    </row>
    <row r="3" spans="1:16" x14ac:dyDescent="0.3">
      <c r="A3" s="3" t="s">
        <v>1</v>
      </c>
      <c r="B3" s="4">
        <v>152090</v>
      </c>
      <c r="C3" s="4">
        <v>155000</v>
      </c>
      <c r="D3" s="4">
        <f>D2+B3</f>
        <v>305306</v>
      </c>
      <c r="E3" s="4">
        <f t="shared" ref="E3:E13" si="1">D3*15</f>
        <v>4579590</v>
      </c>
      <c r="F3" s="4">
        <f>F2+C3</f>
        <v>310000</v>
      </c>
      <c r="G3" s="4">
        <f t="shared" ref="G3:G13" si="2">F3-D3</f>
        <v>4694</v>
      </c>
      <c r="H3" s="5">
        <f>C3/C14</f>
        <v>7.7461269365317345E-2</v>
      </c>
      <c r="I3" s="6">
        <f t="shared" si="0"/>
        <v>645833.33333333337</v>
      </c>
      <c r="J3" s="32">
        <f>J14*H3</f>
        <v>542228.88555722137</v>
      </c>
      <c r="K3" s="10"/>
    </row>
    <row r="4" spans="1:16" x14ac:dyDescent="0.3">
      <c r="A4" s="3" t="s">
        <v>2</v>
      </c>
      <c r="B4" s="4">
        <v>151212</v>
      </c>
      <c r="C4" s="4">
        <v>155000</v>
      </c>
      <c r="D4" s="4">
        <f t="shared" ref="D4:D13" si="3">D3+B4</f>
        <v>456518</v>
      </c>
      <c r="E4" s="4">
        <f t="shared" si="1"/>
        <v>6847770</v>
      </c>
      <c r="F4" s="4">
        <f t="shared" ref="F4:F13" si="4">F3+C4</f>
        <v>465000</v>
      </c>
      <c r="G4" s="4">
        <f t="shared" si="2"/>
        <v>8482</v>
      </c>
      <c r="H4" s="5">
        <f>C4/C14</f>
        <v>7.7461269365317345E-2</v>
      </c>
      <c r="I4" s="6">
        <f t="shared" si="0"/>
        <v>645833.33333333337</v>
      </c>
      <c r="J4" s="32">
        <f>H4*J14</f>
        <v>542228.88555722137</v>
      </c>
      <c r="K4" s="10"/>
    </row>
    <row r="5" spans="1:16" x14ac:dyDescent="0.3">
      <c r="A5" s="3" t="s">
        <v>3</v>
      </c>
      <c r="B5" s="4">
        <v>154842</v>
      </c>
      <c r="C5" s="4">
        <v>155000</v>
      </c>
      <c r="D5" s="4">
        <f t="shared" si="3"/>
        <v>611360</v>
      </c>
      <c r="E5" s="4">
        <f t="shared" si="1"/>
        <v>9170400</v>
      </c>
      <c r="F5" s="4">
        <f t="shared" si="4"/>
        <v>620000</v>
      </c>
      <c r="G5" s="4">
        <f t="shared" si="2"/>
        <v>8640</v>
      </c>
      <c r="H5" s="5">
        <f>C5/C14</f>
        <v>7.7461269365317345E-2</v>
      </c>
      <c r="I5" s="6">
        <f t="shared" si="0"/>
        <v>645833.33333333337</v>
      </c>
      <c r="J5" s="32">
        <f>H5*J14</f>
        <v>542228.88555722137</v>
      </c>
      <c r="K5" s="10"/>
    </row>
    <row r="6" spans="1:16" x14ac:dyDescent="0.3">
      <c r="A6" s="3" t="s">
        <v>4</v>
      </c>
      <c r="B6" s="4">
        <v>164893</v>
      </c>
      <c r="C6" s="4">
        <v>185000</v>
      </c>
      <c r="D6" s="4">
        <f t="shared" si="3"/>
        <v>776253</v>
      </c>
      <c r="E6" s="4">
        <f t="shared" si="1"/>
        <v>11643795</v>
      </c>
      <c r="F6" s="4">
        <f t="shared" si="4"/>
        <v>805000</v>
      </c>
      <c r="G6" s="4">
        <f t="shared" si="2"/>
        <v>28747</v>
      </c>
      <c r="H6" s="5">
        <f>C6/C14</f>
        <v>9.2453773113443272E-2</v>
      </c>
      <c r="I6" s="6">
        <f t="shared" si="0"/>
        <v>645833.33333333337</v>
      </c>
      <c r="J6" s="32">
        <f>H6*J14</f>
        <v>647176.41179410287</v>
      </c>
      <c r="K6" s="10"/>
    </row>
    <row r="7" spans="1:16" x14ac:dyDescent="0.3">
      <c r="A7" s="3" t="s">
        <v>5</v>
      </c>
      <c r="B7" s="4">
        <v>182602</v>
      </c>
      <c r="C7" s="4">
        <v>185000</v>
      </c>
      <c r="D7" s="4">
        <f t="shared" si="3"/>
        <v>958855</v>
      </c>
      <c r="E7" s="4">
        <f t="shared" si="1"/>
        <v>14382825</v>
      </c>
      <c r="F7" s="4">
        <f t="shared" si="4"/>
        <v>990000</v>
      </c>
      <c r="G7" s="4">
        <f t="shared" si="2"/>
        <v>31145</v>
      </c>
      <c r="H7" s="5">
        <f>C7/C14</f>
        <v>9.2453773113443272E-2</v>
      </c>
      <c r="I7" s="6">
        <f t="shared" si="0"/>
        <v>645833.33333333337</v>
      </c>
      <c r="J7" s="32">
        <f>H7*J14</f>
        <v>647176.41179410287</v>
      </c>
      <c r="K7" s="10"/>
    </row>
    <row r="8" spans="1:16" x14ac:dyDescent="0.3">
      <c r="A8" s="3" t="s">
        <v>6</v>
      </c>
      <c r="B8" s="4">
        <v>198317</v>
      </c>
      <c r="C8" s="4">
        <v>185000</v>
      </c>
      <c r="D8" s="4">
        <f t="shared" si="3"/>
        <v>1157172</v>
      </c>
      <c r="E8" s="4">
        <f t="shared" si="1"/>
        <v>17357580</v>
      </c>
      <c r="F8" s="4">
        <f t="shared" si="4"/>
        <v>1175000</v>
      </c>
      <c r="G8" s="4">
        <f t="shared" si="2"/>
        <v>17828</v>
      </c>
      <c r="H8" s="5">
        <f>C8/C14</f>
        <v>9.2453773113443272E-2</v>
      </c>
      <c r="I8" s="6">
        <f t="shared" si="0"/>
        <v>645833.33333333337</v>
      </c>
      <c r="J8" s="32">
        <f>H8*J14</f>
        <v>647176.41179410287</v>
      </c>
      <c r="K8" s="10"/>
    </row>
    <row r="9" spans="1:16" x14ac:dyDescent="0.3">
      <c r="A9" s="3" t="s">
        <v>7</v>
      </c>
      <c r="B9" s="4">
        <v>189354</v>
      </c>
      <c r="C9" s="4">
        <v>185000</v>
      </c>
      <c r="D9" s="4">
        <f t="shared" si="3"/>
        <v>1346526</v>
      </c>
      <c r="E9" s="4">
        <f t="shared" si="1"/>
        <v>20197890</v>
      </c>
      <c r="F9" s="4">
        <f t="shared" si="4"/>
        <v>1360000</v>
      </c>
      <c r="G9" s="4">
        <f t="shared" si="2"/>
        <v>13474</v>
      </c>
      <c r="H9" s="5">
        <f>C9/C14</f>
        <v>9.2453773113443272E-2</v>
      </c>
      <c r="I9" s="6">
        <f t="shared" si="0"/>
        <v>645833.33333333337</v>
      </c>
      <c r="J9" s="32">
        <f>H9*J14</f>
        <v>647176.41179410287</v>
      </c>
      <c r="K9" s="10"/>
    </row>
    <row r="10" spans="1:16" x14ac:dyDescent="0.3">
      <c r="A10" s="3" t="s">
        <v>8</v>
      </c>
      <c r="B10" s="4">
        <v>174886</v>
      </c>
      <c r="C10" s="4">
        <v>162000</v>
      </c>
      <c r="D10" s="4">
        <f t="shared" si="3"/>
        <v>1521412</v>
      </c>
      <c r="E10" s="4">
        <f t="shared" si="1"/>
        <v>22821180</v>
      </c>
      <c r="F10" s="4">
        <f t="shared" si="4"/>
        <v>1522000</v>
      </c>
      <c r="G10" s="4">
        <f t="shared" si="2"/>
        <v>588</v>
      </c>
      <c r="H10" s="5">
        <f>C10/C14</f>
        <v>8.0959520239880053E-2</v>
      </c>
      <c r="I10" s="6">
        <f t="shared" si="0"/>
        <v>645833.33333333337</v>
      </c>
      <c r="J10" s="32">
        <f>H10*J14</f>
        <v>566716.64167916041</v>
      </c>
      <c r="K10" s="10"/>
    </row>
    <row r="11" spans="1:16" x14ac:dyDescent="0.3">
      <c r="A11" s="3" t="s">
        <v>9</v>
      </c>
      <c r="B11" s="4">
        <v>161814</v>
      </c>
      <c r="C11" s="4">
        <v>162000</v>
      </c>
      <c r="D11" s="4">
        <f t="shared" si="3"/>
        <v>1683226</v>
      </c>
      <c r="E11" s="4">
        <f t="shared" si="1"/>
        <v>25248390</v>
      </c>
      <c r="F11" s="4">
        <f t="shared" si="4"/>
        <v>1684000</v>
      </c>
      <c r="G11" s="4">
        <f t="shared" si="2"/>
        <v>774</v>
      </c>
      <c r="H11" s="5">
        <f>C11/C14</f>
        <v>8.0959520239880053E-2</v>
      </c>
      <c r="I11" s="6">
        <f t="shared" si="0"/>
        <v>645833.33333333337</v>
      </c>
      <c r="J11" s="32">
        <f>H11*J14</f>
        <v>566716.64167916041</v>
      </c>
      <c r="K11" s="10"/>
    </row>
    <row r="12" spans="1:16" x14ac:dyDescent="0.3">
      <c r="A12" s="3" t="s">
        <v>10</v>
      </c>
      <c r="B12" s="4">
        <v>156892</v>
      </c>
      <c r="C12" s="4">
        <v>162000</v>
      </c>
      <c r="D12" s="4">
        <f t="shared" si="3"/>
        <v>1840118</v>
      </c>
      <c r="E12" s="4">
        <f t="shared" si="1"/>
        <v>27601770</v>
      </c>
      <c r="F12" s="4">
        <f t="shared" si="4"/>
        <v>1846000</v>
      </c>
      <c r="G12" s="4">
        <f t="shared" si="2"/>
        <v>5882</v>
      </c>
      <c r="H12" s="5">
        <f>C12/C14</f>
        <v>8.0959520239880053E-2</v>
      </c>
      <c r="I12" s="6">
        <f>+$I$14/12</f>
        <v>645833.33333333337</v>
      </c>
      <c r="J12" s="32">
        <f>H12*J14</f>
        <v>566716.64167916041</v>
      </c>
      <c r="K12" s="10"/>
    </row>
    <row r="13" spans="1:16" x14ac:dyDescent="0.3">
      <c r="A13" s="3" t="s">
        <v>11</v>
      </c>
      <c r="B13" s="4">
        <v>159882</v>
      </c>
      <c r="C13" s="4">
        <v>155000</v>
      </c>
      <c r="D13" s="4">
        <f t="shared" si="3"/>
        <v>2000000</v>
      </c>
      <c r="E13" s="4">
        <f t="shared" si="1"/>
        <v>30000000</v>
      </c>
      <c r="F13" s="4">
        <f t="shared" si="4"/>
        <v>2001000</v>
      </c>
      <c r="G13" s="4">
        <f t="shared" si="2"/>
        <v>1000</v>
      </c>
      <c r="H13" s="5">
        <f>C13/C14</f>
        <v>7.7461269365317345E-2</v>
      </c>
      <c r="I13" s="6">
        <f>+$I$14/12</f>
        <v>645833.33333333337</v>
      </c>
      <c r="J13" s="32">
        <f>H13*J14</f>
        <v>542228.88555722137</v>
      </c>
      <c r="K13" s="10"/>
    </row>
    <row r="14" spans="1:16" x14ac:dyDescent="0.3">
      <c r="A14" s="3" t="s">
        <v>24</v>
      </c>
      <c r="B14" s="4"/>
      <c r="C14" s="3">
        <f>SUM(C2:C13)</f>
        <v>2001000</v>
      </c>
      <c r="D14" s="4"/>
      <c r="E14" s="4"/>
      <c r="F14" s="4"/>
      <c r="G14" s="4"/>
      <c r="H14" s="4"/>
      <c r="I14" s="3">
        <v>7750000</v>
      </c>
      <c r="J14" s="18">
        <v>7000000</v>
      </c>
      <c r="K14" s="11"/>
    </row>
    <row r="50" spans="13:16" x14ac:dyDescent="0.3">
      <c r="M50" s="14" t="s">
        <v>13</v>
      </c>
      <c r="N50" s="8"/>
      <c r="O50" s="8"/>
      <c r="P50" s="13">
        <v>30000</v>
      </c>
    </row>
    <row r="51" spans="13:16" x14ac:dyDescent="0.3">
      <c r="M51" s="33" t="s">
        <v>25</v>
      </c>
      <c r="N51" s="12" t="s">
        <v>35</v>
      </c>
      <c r="O51" s="29">
        <v>4598</v>
      </c>
      <c r="P51" s="21"/>
    </row>
    <row r="52" spans="13:16" x14ac:dyDescent="0.3">
      <c r="M52" s="10"/>
      <c r="N52" s="4" t="s">
        <v>30</v>
      </c>
      <c r="O52" s="30">
        <v>2862</v>
      </c>
      <c r="P52" s="21"/>
    </row>
    <row r="53" spans="13:16" x14ac:dyDescent="0.3">
      <c r="M53" s="10"/>
      <c r="N53" s="4" t="s">
        <v>36</v>
      </c>
      <c r="O53" s="30">
        <v>49</v>
      </c>
      <c r="P53" s="21"/>
    </row>
    <row r="54" spans="13:16" x14ac:dyDescent="0.3">
      <c r="M54" s="10"/>
      <c r="N54" s="4" t="s">
        <v>38</v>
      </c>
      <c r="O54" s="30">
        <v>26</v>
      </c>
      <c r="P54" s="21"/>
    </row>
    <row r="55" spans="13:16" x14ac:dyDescent="0.3">
      <c r="M55" s="10"/>
      <c r="N55" s="4" t="s">
        <v>39</v>
      </c>
      <c r="O55" s="30">
        <v>15</v>
      </c>
      <c r="P55" s="21"/>
    </row>
    <row r="56" spans="13:16" x14ac:dyDescent="0.3">
      <c r="M56" s="10"/>
      <c r="N56" s="4" t="s">
        <v>40</v>
      </c>
      <c r="O56" s="30">
        <v>37</v>
      </c>
      <c r="P56" s="21"/>
    </row>
    <row r="57" spans="13:16" x14ac:dyDescent="0.3">
      <c r="M57" s="10"/>
      <c r="N57" s="4" t="s">
        <v>41</v>
      </c>
      <c r="O57" s="30">
        <v>22</v>
      </c>
      <c r="P57" s="21"/>
    </row>
    <row r="58" spans="13:16" x14ac:dyDescent="0.3">
      <c r="M58" s="10"/>
      <c r="N58" s="4" t="s">
        <v>42</v>
      </c>
      <c r="O58" s="30">
        <v>68</v>
      </c>
      <c r="P58" s="21"/>
    </row>
    <row r="59" spans="13:16" x14ac:dyDescent="0.3">
      <c r="M59" s="10"/>
      <c r="N59" s="15" t="s">
        <v>37</v>
      </c>
      <c r="O59" s="31">
        <v>73</v>
      </c>
      <c r="P59" s="21"/>
    </row>
    <row r="60" spans="13:16" x14ac:dyDescent="0.3">
      <c r="M60" s="10"/>
      <c r="N60" s="13"/>
      <c r="O60" s="17"/>
      <c r="P60" s="13">
        <f>SUM(O51:O59)</f>
        <v>7750</v>
      </c>
    </row>
    <row r="61" spans="13:16" x14ac:dyDescent="0.3">
      <c r="M61" s="14" t="s">
        <v>26</v>
      </c>
      <c r="N61" s="4" t="s">
        <v>33</v>
      </c>
      <c r="O61" s="29">
        <v>5368</v>
      </c>
      <c r="P61" s="21"/>
    </row>
    <row r="62" spans="13:16" x14ac:dyDescent="0.3">
      <c r="M62" s="10"/>
      <c r="N62" s="4" t="s">
        <v>31</v>
      </c>
      <c r="O62" s="30">
        <v>1407</v>
      </c>
      <c r="P62" s="21"/>
    </row>
    <row r="63" spans="13:16" x14ac:dyDescent="0.3">
      <c r="M63" s="10"/>
      <c r="N63" s="4" t="s">
        <v>32</v>
      </c>
      <c r="O63" s="30">
        <v>168</v>
      </c>
      <c r="P63" s="21"/>
    </row>
    <row r="64" spans="13:16" x14ac:dyDescent="0.3">
      <c r="M64" s="10"/>
      <c r="N64" s="15" t="s">
        <v>34</v>
      </c>
      <c r="O64" s="31">
        <v>57</v>
      </c>
      <c r="P64" s="21"/>
    </row>
    <row r="65" spans="13:16" x14ac:dyDescent="0.3">
      <c r="M65" s="10"/>
      <c r="N65" s="13"/>
      <c r="O65" s="8"/>
      <c r="P65" s="13">
        <v>7000</v>
      </c>
    </row>
    <row r="66" spans="13:16" ht="15" thickBot="1" x14ac:dyDescent="0.35">
      <c r="M66" s="19" t="s">
        <v>20</v>
      </c>
      <c r="N66" s="24"/>
      <c r="O66" s="24"/>
      <c r="P66" s="25">
        <v>2750</v>
      </c>
    </row>
    <row r="67" spans="13:16" x14ac:dyDescent="0.3">
      <c r="M67" s="20" t="s">
        <v>28</v>
      </c>
      <c r="N67" s="26"/>
      <c r="O67" s="26"/>
      <c r="P67" s="27">
        <f>P50-SUM(P51:P66)</f>
        <v>12500</v>
      </c>
    </row>
    <row r="68" spans="13:16" ht="15" thickBot="1" x14ac:dyDescent="0.35">
      <c r="M68" s="19" t="s">
        <v>27</v>
      </c>
      <c r="N68" s="24"/>
      <c r="O68" s="24"/>
      <c r="P68" s="28">
        <v>0.33989999999999998</v>
      </c>
    </row>
    <row r="69" spans="13:16" x14ac:dyDescent="0.3">
      <c r="M69" s="22" t="s">
        <v>29</v>
      </c>
      <c r="N69" s="16"/>
      <c r="O69" s="16"/>
      <c r="P69" s="23">
        <f>P67-P68*P67</f>
        <v>8251.25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Groot Didier</dc:creator>
  <cp:lastModifiedBy>de Groot Didier</cp:lastModifiedBy>
  <dcterms:created xsi:type="dcterms:W3CDTF">2018-03-18T21:25:07Z</dcterms:created>
  <dcterms:modified xsi:type="dcterms:W3CDTF">2018-03-22T08:47:13Z</dcterms:modified>
</cp:coreProperties>
</file>