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4af331f96c9674b7/Desktop/Coachx Excel/"/>
    </mc:Choice>
  </mc:AlternateContent>
  <xr:revisionPtr revIDLastSave="132" documentId="13_ncr:1_{FED75CE1-38E3-44ED-8FE7-5F959404A4CC}" xr6:coauthVersionLast="47" xr6:coauthVersionMax="47" xr10:uidLastSave="{BC07402F-AF98-404C-80DE-8A157A679A9C}"/>
  <bookViews>
    <workbookView xWindow="-108" yWindow="-108" windowWidth="23256" windowHeight="12456" activeTab="1" xr2:uid="{00000000-000D-0000-FFFF-FFFF0000000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5" i="2" l="1"/>
  <c r="B150" i="2"/>
  <c r="B151" i="2"/>
  <c r="B152" i="2"/>
  <c r="B153" i="2"/>
  <c r="B149" i="2"/>
  <c r="C136" i="2"/>
  <c r="B136" i="2"/>
  <c r="C118" i="2"/>
  <c r="C119" i="2"/>
  <c r="C120" i="2"/>
  <c r="C121" i="2"/>
  <c r="C122" i="2"/>
  <c r="C123" i="2"/>
  <c r="C124" i="2"/>
  <c r="C125" i="2"/>
  <c r="C126" i="2"/>
  <c r="C127" i="2"/>
  <c r="C117" i="2"/>
  <c r="C111" i="2"/>
  <c r="C110" i="2"/>
  <c r="C105" i="2"/>
  <c r="C106" i="2"/>
  <c r="C107" i="2"/>
  <c r="C108" i="2"/>
  <c r="C109" i="2"/>
  <c r="C112" i="2"/>
  <c r="C113" i="2"/>
  <c r="C104" i="2"/>
  <c r="C103" i="2"/>
  <c r="E99" i="2"/>
  <c r="E98" i="2"/>
  <c r="E97" i="2"/>
  <c r="E96" i="2"/>
  <c r="E95" i="2"/>
  <c r="E94" i="2"/>
  <c r="E93" i="2"/>
  <c r="E92" i="2"/>
  <c r="E91" i="2"/>
  <c r="E90" i="2"/>
  <c r="E89" i="2"/>
  <c r="E73" i="2"/>
  <c r="B73" i="2"/>
  <c r="C60" i="2"/>
  <c r="B60" i="2"/>
  <c r="C59" i="2"/>
  <c r="B59" i="2"/>
  <c r="C58" i="2"/>
  <c r="B58" i="2"/>
  <c r="C56" i="2"/>
  <c r="B56" i="2"/>
  <c r="B46" i="2"/>
  <c r="B40" i="2"/>
  <c r="F35" i="2"/>
  <c r="E35" i="2"/>
  <c r="D35" i="2"/>
  <c r="F34" i="2"/>
  <c r="E34" i="2"/>
  <c r="D34" i="2"/>
  <c r="F33" i="2"/>
  <c r="B34" i="2" s="1"/>
  <c r="E33" i="2"/>
  <c r="D33" i="2"/>
  <c r="F32" i="2"/>
  <c r="B33" i="2" s="1"/>
  <c r="E32" i="2"/>
  <c r="D32" i="2"/>
  <c r="F31" i="2"/>
  <c r="B32" i="2"/>
  <c r="E31" i="2"/>
  <c r="D31" i="2"/>
  <c r="F30" i="2"/>
  <c r="E30" i="2"/>
  <c r="F29" i="2"/>
  <c r="E29" i="2"/>
  <c r="D30" i="2"/>
  <c r="D29" i="2"/>
  <c r="E28" i="2"/>
  <c r="D28" i="2"/>
  <c r="F28" i="2"/>
  <c r="B25" i="2"/>
  <c r="C30" i="2" s="1"/>
  <c r="B31" i="2"/>
  <c r="B35" i="2"/>
  <c r="E17" i="2"/>
  <c r="B18" i="2"/>
  <c r="E7" i="2"/>
  <c r="B7" i="2"/>
  <c r="A95" i="2"/>
  <c r="B28" i="2"/>
  <c r="A29" i="2"/>
  <c r="A30" i="2" s="1"/>
  <c r="A31" i="2" s="1"/>
  <c r="A32" i="2" s="1"/>
  <c r="A33" i="2" s="1"/>
  <c r="A34" i="2" s="1"/>
  <c r="A35" i="2" s="1"/>
  <c r="E12" i="2"/>
  <c r="B14" i="2"/>
  <c r="B12" i="2"/>
  <c r="C29" i="2" l="1"/>
  <c r="C33" i="2"/>
  <c r="C28" i="2"/>
  <c r="C32" i="2"/>
  <c r="C35" i="2"/>
  <c r="C34" i="2"/>
  <c r="C31" i="2"/>
</calcChain>
</file>

<file path=xl/sharedStrings.xml><?xml version="1.0" encoding="utf-8"?>
<sst xmlns="http://schemas.openxmlformats.org/spreadsheetml/2006/main" count="104" uniqueCount="52">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</sst>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d\/m\/yyyy"/>
    <numFmt numFmtId="166"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9">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0" fontId="0" fillId="0" borderId="9" xfId="0" applyBorder="1" applyAlignment="1">
      <alignment horizontal="center"/>
    </xf>
    <xf numFmtId="8" fontId="0" fillId="0" borderId="10" xfId="0" applyNumberFormat="1"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8" fontId="0" fillId="0" borderId="13"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8" fontId="0" fillId="0" borderId="29" xfId="0" applyNumberFormat="1" applyBorder="1" applyAlignment="1">
      <alignment horizontal="center"/>
    </xf>
    <xf numFmtId="10" fontId="0" fillId="0" borderId="11" xfId="0" applyNumberFormat="1" applyBorder="1" applyAlignment="1">
      <alignment horizontal="center"/>
    </xf>
    <xf numFmtId="8" fontId="0" fillId="0" borderId="30" xfId="0" applyNumberFormat="1" applyBorder="1" applyAlignment="1">
      <alignment horizontal="center"/>
    </xf>
    <xf numFmtId="0" fontId="0" fillId="0" borderId="31" xfId="0" applyBorder="1" applyAlignment="1">
      <alignment horizontal="center"/>
    </xf>
    <xf numFmtId="10" fontId="0" fillId="0" borderId="14" xfId="0" applyNumberFormat="1" applyBorder="1" applyAlignment="1">
      <alignment horizontal="center"/>
    </xf>
    <xf numFmtId="8" fontId="0" fillId="0" borderId="32"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3" xfId="0" applyNumberFormat="1" applyBorder="1" applyAlignment="1">
      <alignment horizontal="center"/>
    </xf>
    <xf numFmtId="0" fontId="0" fillId="0" borderId="23" xfId="0" applyBorder="1" applyAlignment="1">
      <alignment horizontal="center"/>
    </xf>
    <xf numFmtId="0" fontId="0" fillId="0" borderId="34"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10" fontId="0" fillId="0" borderId="13"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2" fontId="0" fillId="0" borderId="9" xfId="0" applyNumberFormat="1" applyBorder="1" applyAlignment="1">
      <alignment horizontal="center"/>
    </xf>
    <xf numFmtId="2" fontId="0" fillId="0" borderId="11" xfId="0" applyNumberFormat="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9" fontId="0" fillId="0" borderId="17"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228600</xdr:colOff>
      <xdr:row>14</xdr:row>
      <xdr:rowOff>11421</xdr:rowOff>
    </xdr:from>
    <xdr:to>
      <xdr:col>28</xdr:col>
      <xdr:colOff>504825</xdr:colOff>
      <xdr:row>1158</xdr:row>
      <xdr:rowOff>123825</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28600" y="2364096"/>
          <a:ext cx="17345025" cy="20714780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a:t>0</a:t>
          </a:r>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363008</xdr:colOff>
      <xdr:row>51</xdr:row>
      <xdr:rowOff>103720</xdr:rowOff>
    </xdr:from>
    <xdr:to>
      <xdr:col>7</xdr:col>
      <xdr:colOff>124883</xdr:colOff>
      <xdr:row>72</xdr:row>
      <xdr:rowOff>185212</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3008" y="9603320"/>
          <a:ext cx="4029075" cy="3993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75</xdr:row>
      <xdr:rowOff>57150</xdr:rowOff>
    </xdr:from>
    <xdr:to>
      <xdr:col>7</xdr:col>
      <xdr:colOff>9525</xdr:colOff>
      <xdr:row>95</xdr:row>
      <xdr:rowOff>102870</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5" y="13449300"/>
          <a:ext cx="3810000" cy="3665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123</xdr:row>
      <xdr:rowOff>76200</xdr:rowOff>
    </xdr:from>
    <xdr:to>
      <xdr:col>10</xdr:col>
      <xdr:colOff>28575</xdr:colOff>
      <xdr:row>140</xdr:row>
      <xdr:rowOff>57150</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9575" y="21793200"/>
          <a:ext cx="571500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219075</xdr:colOff>
      <xdr:row>156</xdr:row>
      <xdr:rowOff>76200</xdr:rowOff>
    </xdr:from>
    <xdr:to>
      <xdr:col>8</xdr:col>
      <xdr:colOff>276225</xdr:colOff>
      <xdr:row>173</xdr:row>
      <xdr:rowOff>95250</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9075" y="28127325"/>
          <a:ext cx="493395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365125</xdr:colOff>
      <xdr:row>183</xdr:row>
      <xdr:rowOff>61383</xdr:rowOff>
    </xdr:from>
    <xdr:to>
      <xdr:col>7</xdr:col>
      <xdr:colOff>393700</xdr:colOff>
      <xdr:row>195</xdr:row>
      <xdr:rowOff>70908</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125" y="34148183"/>
          <a:ext cx="4295775" cy="224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196</xdr:row>
      <xdr:rowOff>95250</xdr:rowOff>
    </xdr:from>
    <xdr:to>
      <xdr:col>7</xdr:col>
      <xdr:colOff>542925</xdr:colOff>
      <xdr:row>210</xdr:row>
      <xdr:rowOff>9525</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6725" y="35718750"/>
          <a:ext cx="434340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221</xdr:row>
      <xdr:rowOff>9522</xdr:rowOff>
    </xdr:from>
    <xdr:to>
      <xdr:col>13</xdr:col>
      <xdr:colOff>572095</xdr:colOff>
      <xdr:row>238</xdr:row>
      <xdr:rowOff>171447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04825" y="39824022"/>
          <a:ext cx="799207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240</xdr:row>
      <xdr:rowOff>19046</xdr:rowOff>
    </xdr:from>
    <xdr:to>
      <xdr:col>14</xdr:col>
      <xdr:colOff>117324</xdr:colOff>
      <xdr:row>253</xdr:row>
      <xdr:rowOff>123821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 y="44024546"/>
          <a:ext cx="8194524"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366818</xdr:colOff>
      <xdr:row>263</xdr:row>
      <xdr:rowOff>1482</xdr:rowOff>
    </xdr:from>
    <xdr:to>
      <xdr:col>23</xdr:col>
      <xdr:colOff>595418</xdr:colOff>
      <xdr:row>283</xdr:row>
      <xdr:rowOff>89111</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901218" y="48989615"/>
          <a:ext cx="5715000" cy="3812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592455</xdr:colOff>
      <xdr:row>293</xdr:row>
      <xdr:rowOff>15240</xdr:rowOff>
    </xdr:from>
    <xdr:to>
      <xdr:col>10</xdr:col>
      <xdr:colOff>211455</xdr:colOff>
      <xdr:row>314</xdr:row>
      <xdr:rowOff>74295</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92455" y="53416200"/>
          <a:ext cx="5715000" cy="389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568114</xdr:colOff>
      <xdr:row>314</xdr:row>
      <xdr:rowOff>5715</xdr:rowOff>
    </xdr:from>
    <xdr:to>
      <xdr:col>17</xdr:col>
      <xdr:colOff>558589</xdr:colOff>
      <xdr:row>322</xdr:row>
      <xdr:rowOff>121919</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054514" y="58493448"/>
          <a:ext cx="4867275" cy="1606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21167</xdr:colOff>
      <xdr:row>341</xdr:row>
      <xdr:rowOff>155575</xdr:rowOff>
    </xdr:from>
    <xdr:to>
      <xdr:col>14</xdr:col>
      <xdr:colOff>411692</xdr:colOff>
      <xdr:row>353</xdr:row>
      <xdr:rowOff>146050</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678767" y="63672508"/>
          <a:ext cx="5267325" cy="222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11642</xdr:colOff>
      <xdr:row>354</xdr:row>
      <xdr:rowOff>116417</xdr:rowOff>
    </xdr:from>
    <xdr:to>
      <xdr:col>9</xdr:col>
      <xdr:colOff>2117</xdr:colOff>
      <xdr:row>363</xdr:row>
      <xdr:rowOff>116417</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21242" y="66054817"/>
          <a:ext cx="4867275"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376</xdr:row>
      <xdr:rowOff>76200</xdr:rowOff>
    </xdr:from>
    <xdr:to>
      <xdr:col>8</xdr:col>
      <xdr:colOff>542925</xdr:colOff>
      <xdr:row>387</xdr:row>
      <xdr:rowOff>9525</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9575" y="69989700"/>
          <a:ext cx="5010150" cy="202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374227</xdr:colOff>
      <xdr:row>381</xdr:row>
      <xdr:rowOff>135466</xdr:rowOff>
    </xdr:from>
    <xdr:to>
      <xdr:col>19</xdr:col>
      <xdr:colOff>402802</xdr:colOff>
      <xdr:row>395</xdr:row>
      <xdr:rowOff>78316</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079827" y="71103066"/>
          <a:ext cx="4905375" cy="2550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412750</xdr:colOff>
      <xdr:row>407</xdr:row>
      <xdr:rowOff>39159</xdr:rowOff>
    </xdr:from>
    <xdr:to>
      <xdr:col>16</xdr:col>
      <xdr:colOff>31750</xdr:colOff>
      <xdr:row>422</xdr:row>
      <xdr:rowOff>130176</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070350" y="75849692"/>
          <a:ext cx="5715000" cy="288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446</xdr:row>
      <xdr:rowOff>95250</xdr:rowOff>
    </xdr:from>
    <xdr:to>
      <xdr:col>8</xdr:col>
      <xdr:colOff>561975</xdr:colOff>
      <xdr:row>461</xdr:row>
      <xdr:rowOff>180975</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9575" y="83343750"/>
          <a:ext cx="5029200"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40217</xdr:colOff>
      <xdr:row>486</xdr:row>
      <xdr:rowOff>140758</xdr:rowOff>
    </xdr:from>
    <xdr:to>
      <xdr:col>18</xdr:col>
      <xdr:colOff>602192</xdr:colOff>
      <xdr:row>504</xdr:row>
      <xdr:rowOff>11641</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136217" y="90666358"/>
          <a:ext cx="5438775" cy="3223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497</xdr:row>
      <xdr:rowOff>19050</xdr:rowOff>
    </xdr:from>
    <xdr:to>
      <xdr:col>9</xdr:col>
      <xdr:colOff>28575</xdr:colOff>
      <xdr:row>515</xdr:row>
      <xdr:rowOff>85725</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09575" y="92983050"/>
          <a:ext cx="510540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152400</xdr:colOff>
      <xdr:row>534</xdr:row>
      <xdr:rowOff>148590</xdr:rowOff>
    </xdr:from>
    <xdr:to>
      <xdr:col>19</xdr:col>
      <xdr:colOff>457200</xdr:colOff>
      <xdr:row>553</xdr:row>
      <xdr:rowOff>148590</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99614990"/>
          <a:ext cx="5181600" cy="3539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549</xdr:row>
      <xdr:rowOff>66675</xdr:rowOff>
    </xdr:from>
    <xdr:to>
      <xdr:col>8</xdr:col>
      <xdr:colOff>533400</xdr:colOff>
      <xdr:row>570</xdr:row>
      <xdr:rowOff>0</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66725" y="102936675"/>
          <a:ext cx="49434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593936</xdr:colOff>
      <xdr:row>567</xdr:row>
      <xdr:rowOff>164042</xdr:rowOff>
    </xdr:from>
    <xdr:to>
      <xdr:col>18</xdr:col>
      <xdr:colOff>79586</xdr:colOff>
      <xdr:row>586</xdr:row>
      <xdr:rowOff>17780</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689936" y="105777242"/>
          <a:ext cx="4362450" cy="3392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604</xdr:row>
      <xdr:rowOff>76200</xdr:rowOff>
    </xdr:from>
    <xdr:to>
      <xdr:col>7</xdr:col>
      <xdr:colOff>47625</xdr:colOff>
      <xdr:row>624</xdr:row>
      <xdr:rowOff>180975</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00075" y="113423700"/>
          <a:ext cx="3714750"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194733</xdr:colOff>
      <xdr:row>647</xdr:row>
      <xdr:rowOff>9526</xdr:rowOff>
    </xdr:from>
    <xdr:to>
      <xdr:col>19</xdr:col>
      <xdr:colOff>432858</xdr:colOff>
      <xdr:row>667</xdr:row>
      <xdr:rowOff>38100</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7509933" y="120524059"/>
          <a:ext cx="4505325" cy="37539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377190</xdr:colOff>
      <xdr:row>654</xdr:row>
      <xdr:rowOff>19050</xdr:rowOff>
    </xdr:from>
    <xdr:to>
      <xdr:col>6</xdr:col>
      <xdr:colOff>243840</xdr:colOff>
      <xdr:row>674</xdr:row>
      <xdr:rowOff>78105</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77190" y="119439690"/>
          <a:ext cx="3524250" cy="3716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378883</xdr:colOff>
      <xdr:row>671</xdr:row>
      <xdr:rowOff>124884</xdr:rowOff>
    </xdr:from>
    <xdr:to>
      <xdr:col>16</xdr:col>
      <xdr:colOff>521758</xdr:colOff>
      <xdr:row>690</xdr:row>
      <xdr:rowOff>58208</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5865283" y="125109817"/>
          <a:ext cx="4410075" cy="3472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602192</xdr:colOff>
      <xdr:row>727</xdr:row>
      <xdr:rowOff>25399</xdr:rowOff>
    </xdr:from>
    <xdr:to>
      <xdr:col>21</xdr:col>
      <xdr:colOff>506942</xdr:colOff>
      <xdr:row>742</xdr:row>
      <xdr:rowOff>20108</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7917392" y="135441266"/>
          <a:ext cx="5391150" cy="27887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348615</xdr:colOff>
      <xdr:row>735</xdr:row>
      <xdr:rowOff>144780</xdr:rowOff>
    </xdr:from>
    <xdr:to>
      <xdr:col>9</xdr:col>
      <xdr:colOff>253365</xdr:colOff>
      <xdr:row>750</xdr:row>
      <xdr:rowOff>135255</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48615" y="134378700"/>
          <a:ext cx="539115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211032</xdr:colOff>
      <xdr:row>756</xdr:row>
      <xdr:rowOff>69639</xdr:rowOff>
    </xdr:from>
    <xdr:to>
      <xdr:col>20</xdr:col>
      <xdr:colOff>58632</xdr:colOff>
      <xdr:row>775</xdr:row>
      <xdr:rowOff>141605</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916632" y="140887239"/>
          <a:ext cx="5334000" cy="36110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571500</xdr:colOff>
      <xdr:row>789</xdr:row>
      <xdr:rowOff>161925</xdr:rowOff>
    </xdr:from>
    <xdr:to>
      <xdr:col>6</xdr:col>
      <xdr:colOff>590550</xdr:colOff>
      <xdr:row>810</xdr:row>
      <xdr:rowOff>9525</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571500" y="148751925"/>
          <a:ext cx="367665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816</xdr:row>
      <xdr:rowOff>38100</xdr:rowOff>
    </xdr:from>
    <xdr:to>
      <xdr:col>10</xdr:col>
      <xdr:colOff>85725</xdr:colOff>
      <xdr:row>833</xdr:row>
      <xdr:rowOff>38100</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6725" y="153771600"/>
          <a:ext cx="571500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211455</xdr:colOff>
      <xdr:row>839</xdr:row>
      <xdr:rowOff>140970</xdr:rowOff>
    </xdr:from>
    <xdr:to>
      <xdr:col>6</xdr:col>
      <xdr:colOff>268605</xdr:colOff>
      <xdr:row>859</xdr:row>
      <xdr:rowOff>5715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1455" y="153394410"/>
          <a:ext cx="3714750" cy="3522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129752</xdr:colOff>
      <xdr:row>873</xdr:row>
      <xdr:rowOff>2329</xdr:rowOff>
    </xdr:from>
    <xdr:to>
      <xdr:col>21</xdr:col>
      <xdr:colOff>263102</xdr:colOff>
      <xdr:row>893</xdr:row>
      <xdr:rowOff>2329</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9883352" y="162613129"/>
          <a:ext cx="3181350" cy="3725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447675</xdr:colOff>
      <xdr:row>895</xdr:row>
      <xdr:rowOff>28575</xdr:rowOff>
    </xdr:from>
    <xdr:to>
      <xdr:col>8</xdr:col>
      <xdr:colOff>180975</xdr:colOff>
      <xdr:row>914</xdr:row>
      <xdr:rowOff>57150</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47675" y="163523295"/>
          <a:ext cx="4610100" cy="3503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21379</xdr:colOff>
      <xdr:row>920</xdr:row>
      <xdr:rowOff>62442</xdr:rowOff>
    </xdr:from>
    <xdr:to>
      <xdr:col>17</xdr:col>
      <xdr:colOff>97579</xdr:colOff>
      <xdr:row>939</xdr:row>
      <xdr:rowOff>129116</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726979" y="171427775"/>
          <a:ext cx="3733800" cy="3605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287655</xdr:colOff>
      <xdr:row>945</xdr:row>
      <xdr:rowOff>120015</xdr:rowOff>
    </xdr:from>
    <xdr:to>
      <xdr:col>7</xdr:col>
      <xdr:colOff>363855</xdr:colOff>
      <xdr:row>965</xdr:row>
      <xdr:rowOff>3810</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897255" y="17275873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498475</xdr:colOff>
      <xdr:row>976</xdr:row>
      <xdr:rowOff>86782</xdr:rowOff>
    </xdr:from>
    <xdr:to>
      <xdr:col>11</xdr:col>
      <xdr:colOff>212725</xdr:colOff>
      <xdr:row>984</xdr:row>
      <xdr:rowOff>5291</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2936875" y="181883049"/>
          <a:ext cx="3981450" cy="1408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376766</xdr:colOff>
      <xdr:row>1003</xdr:row>
      <xdr:rowOff>136313</xdr:rowOff>
    </xdr:from>
    <xdr:to>
      <xdr:col>14</xdr:col>
      <xdr:colOff>605366</xdr:colOff>
      <xdr:row>1021</xdr:row>
      <xdr:rowOff>166793</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4643966" y="186961780"/>
          <a:ext cx="4495800" cy="3383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1039</xdr:row>
      <xdr:rowOff>85725</xdr:rowOff>
    </xdr:from>
    <xdr:to>
      <xdr:col>7</xdr:col>
      <xdr:colOff>57150</xdr:colOff>
      <xdr:row>1052</xdr:row>
      <xdr:rowOff>152400</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514350" y="19630072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1059</xdr:row>
      <xdr:rowOff>180975</xdr:rowOff>
    </xdr:from>
    <xdr:to>
      <xdr:col>5</xdr:col>
      <xdr:colOff>361950</xdr:colOff>
      <xdr:row>1061</xdr:row>
      <xdr:rowOff>152400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66775" y="200205975"/>
          <a:ext cx="25431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1072</xdr:row>
      <xdr:rowOff>152400</xdr:rowOff>
    </xdr:from>
    <xdr:to>
      <xdr:col>6</xdr:col>
      <xdr:colOff>123825</xdr:colOff>
      <xdr:row>1091</xdr:row>
      <xdr:rowOff>9525</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409575" y="202653900"/>
          <a:ext cx="3371850"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1097</xdr:row>
      <xdr:rowOff>47625</xdr:rowOff>
    </xdr:from>
    <xdr:to>
      <xdr:col>8</xdr:col>
      <xdr:colOff>66675</xdr:colOff>
      <xdr:row>1117</xdr:row>
      <xdr:rowOff>47625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57200" y="207311625"/>
          <a:ext cx="448627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1126</xdr:row>
      <xdr:rowOff>95250</xdr:rowOff>
    </xdr:from>
    <xdr:to>
      <xdr:col>6</xdr:col>
      <xdr:colOff>123825</xdr:colOff>
      <xdr:row>1147</xdr:row>
      <xdr:rowOff>19050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0075" y="212883750"/>
          <a:ext cx="3181350" cy="392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63500</xdr:rowOff>
    </xdr:from>
    <xdr:to>
      <xdr:col>28</xdr:col>
      <xdr:colOff>497417</xdr:colOff>
      <xdr:row>13</xdr:row>
      <xdr:rowOff>105833</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1756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p>
        <a:p>
          <a:r>
            <a:rPr lang="en-US" sz="14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1400" b="1">
            <a:effectLst/>
          </a:endParaRPr>
        </a:p>
        <a:p>
          <a:r>
            <a:rPr lang="en-US" sz="14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56"/>
  <sheetViews>
    <sheetView topLeftCell="A1092" zoomScale="90" zoomScaleNormal="90" workbookViewId="0">
      <selection activeCell="C156" sqref="A1:XFD1048576"/>
    </sheetView>
  </sheetViews>
  <sheetFormatPr defaultRowHeight="14.4" x14ac:dyDescent="0.3"/>
  <sheetData>
    <row r="156" spans="3:3" x14ac:dyDescent="0.3">
      <c r="C156" t="s">
        <v>51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zoomScaleNormal="100" workbookViewId="0">
      <selection activeCell="B155" sqref="B155"/>
    </sheetView>
  </sheetViews>
  <sheetFormatPr defaultRowHeight="14.4" x14ac:dyDescent="0.3"/>
  <cols>
    <col min="1" max="1" width="20.6640625" bestFit="1" customWidth="1"/>
    <col min="2" max="2" width="15.6640625" bestFit="1" customWidth="1"/>
    <col min="3" max="3" width="14.6640625" customWidth="1"/>
    <col min="4" max="4" width="38.33203125" bestFit="1" customWidth="1"/>
    <col min="5" max="5" width="12" bestFit="1" customWidth="1"/>
    <col min="6" max="6" width="15.6640625" customWidth="1"/>
  </cols>
  <sheetData>
    <row r="1" spans="1:6" ht="16.2" thickBot="1" x14ac:dyDescent="0.35">
      <c r="A1" s="89" t="s">
        <v>6</v>
      </c>
      <c r="B1" s="90"/>
      <c r="C1" s="90"/>
      <c r="D1" s="90"/>
      <c r="E1" s="91"/>
    </row>
    <row r="2" spans="1:6" x14ac:dyDescent="0.3">
      <c r="A2" s="6" t="s">
        <v>0</v>
      </c>
      <c r="B2" s="7">
        <v>32000</v>
      </c>
      <c r="C2" s="1"/>
      <c r="D2" s="6" t="s">
        <v>0</v>
      </c>
      <c r="E2" s="7">
        <v>32000</v>
      </c>
    </row>
    <row r="3" spans="1:6" x14ac:dyDescent="0.3">
      <c r="A3" s="4" t="s">
        <v>1</v>
      </c>
      <c r="B3" s="2">
        <v>0.13</v>
      </c>
      <c r="C3" s="1"/>
      <c r="D3" s="4" t="s">
        <v>1</v>
      </c>
      <c r="E3" s="2">
        <v>0.13</v>
      </c>
    </row>
    <row r="4" spans="1:6" x14ac:dyDescent="0.3">
      <c r="A4" s="4" t="s">
        <v>2</v>
      </c>
      <c r="B4" s="2">
        <v>8</v>
      </c>
      <c r="C4" s="1"/>
      <c r="D4" s="4" t="s">
        <v>2</v>
      </c>
      <c r="E4" s="2">
        <v>8</v>
      </c>
    </row>
    <row r="5" spans="1:6" x14ac:dyDescent="0.3">
      <c r="A5" s="4" t="s">
        <v>5</v>
      </c>
      <c r="B5" s="2">
        <v>-6000</v>
      </c>
      <c r="C5" s="1"/>
      <c r="D5" s="4" t="s">
        <v>5</v>
      </c>
      <c r="E5" s="2">
        <v>-6000</v>
      </c>
    </row>
    <row r="6" spans="1:6" x14ac:dyDescent="0.3">
      <c r="A6" s="88" t="s">
        <v>3</v>
      </c>
      <c r="B6" s="88"/>
      <c r="D6" s="88" t="s">
        <v>3</v>
      </c>
      <c r="E6" s="88"/>
    </row>
    <row r="7" spans="1:6" x14ac:dyDescent="0.3">
      <c r="A7" s="4" t="s">
        <v>4</v>
      </c>
      <c r="B7" s="5">
        <f>PV(B3,B4,B5)</f>
        <v>28792.621766665405</v>
      </c>
      <c r="C7" s="1"/>
      <c r="D7" s="4" t="s">
        <v>4</v>
      </c>
      <c r="E7" s="5">
        <f>PV(E3,E4,E5)</f>
        <v>28792.621766665405</v>
      </c>
    </row>
    <row r="8" spans="1:6" ht="15" thickBot="1" x14ac:dyDescent="0.35"/>
    <row r="9" spans="1:6" ht="18.600000000000001" thickBot="1" x14ac:dyDescent="0.4">
      <c r="A9" s="92" t="s">
        <v>14</v>
      </c>
      <c r="B9" s="93"/>
      <c r="C9" s="93"/>
      <c r="D9" s="93"/>
      <c r="E9" s="93"/>
      <c r="F9" s="94"/>
    </row>
    <row r="11" spans="1:6" x14ac:dyDescent="0.3">
      <c r="A11" s="2" t="s">
        <v>7</v>
      </c>
      <c r="B11" s="2">
        <v>0.12</v>
      </c>
      <c r="D11" s="2" t="s">
        <v>7</v>
      </c>
      <c r="E11" s="2">
        <v>0.16</v>
      </c>
    </row>
    <row r="12" spans="1:6" x14ac:dyDescent="0.3">
      <c r="A12" s="2" t="s">
        <v>8</v>
      </c>
      <c r="B12" s="2">
        <f>B11/12</f>
        <v>0.01</v>
      </c>
      <c r="D12" s="2" t="s">
        <v>8</v>
      </c>
      <c r="E12" s="2">
        <f>E11/12</f>
        <v>1.3333333333333334E-2</v>
      </c>
    </row>
    <row r="13" spans="1:6" x14ac:dyDescent="0.3">
      <c r="A13" s="2" t="s">
        <v>9</v>
      </c>
      <c r="B13" s="2">
        <v>25</v>
      </c>
      <c r="D13" s="2" t="s">
        <v>9</v>
      </c>
      <c r="E13" s="2">
        <v>8</v>
      </c>
    </row>
    <row r="14" spans="1:6" x14ac:dyDescent="0.3">
      <c r="A14" s="2" t="s">
        <v>10</v>
      </c>
      <c r="B14" s="2">
        <f>B13*12</f>
        <v>300</v>
      </c>
      <c r="D14" s="2" t="s">
        <v>11</v>
      </c>
      <c r="E14" s="2">
        <v>-100000</v>
      </c>
    </row>
    <row r="15" spans="1:6" x14ac:dyDescent="0.3">
      <c r="A15" s="2" t="s">
        <v>11</v>
      </c>
      <c r="B15" s="2">
        <v>-5000000</v>
      </c>
      <c r="D15" s="2" t="s">
        <v>12</v>
      </c>
      <c r="E15" s="2">
        <v>0</v>
      </c>
    </row>
    <row r="16" spans="1:6" x14ac:dyDescent="0.3">
      <c r="A16" s="2" t="s">
        <v>12</v>
      </c>
      <c r="B16" s="2">
        <v>0</v>
      </c>
      <c r="D16" s="2" t="s">
        <v>13</v>
      </c>
      <c r="E16" s="2">
        <v>0</v>
      </c>
    </row>
    <row r="17" spans="1:6" x14ac:dyDescent="0.3">
      <c r="A17" s="2" t="s">
        <v>13</v>
      </c>
      <c r="B17" s="2">
        <v>1</v>
      </c>
      <c r="D17" s="2" t="s">
        <v>14</v>
      </c>
      <c r="E17" s="8">
        <f>PMT(E12,E13,E14,E15,E16)</f>
        <v>13261.587371330586</v>
      </c>
    </row>
    <row r="18" spans="1:6" x14ac:dyDescent="0.3">
      <c r="A18" s="2" t="s">
        <v>14</v>
      </c>
      <c r="B18" s="8">
        <f>PMT(B12,B14,B15,B16,B17)</f>
        <v>52139.809019684551</v>
      </c>
    </row>
    <row r="19" spans="1:6" ht="15" thickBot="1" x14ac:dyDescent="0.35"/>
    <row r="20" spans="1:6" ht="15" thickBot="1" x14ac:dyDescent="0.35">
      <c r="A20" s="2" t="s">
        <v>8</v>
      </c>
      <c r="B20" s="2">
        <v>1.2999999999999999E-2</v>
      </c>
      <c r="D20" s="24" t="s">
        <v>21</v>
      </c>
    </row>
    <row r="21" spans="1:6" x14ac:dyDescent="0.3">
      <c r="A21" s="2" t="s">
        <v>15</v>
      </c>
      <c r="B21" s="2">
        <v>8</v>
      </c>
      <c r="D21" s="21">
        <v>-1144.7505268721491</v>
      </c>
    </row>
    <row r="22" spans="1:6" ht="15" thickBot="1" x14ac:dyDescent="0.35">
      <c r="A22" s="2" t="s">
        <v>11</v>
      </c>
      <c r="B22" s="2">
        <v>100000</v>
      </c>
      <c r="D22" s="22">
        <v>-987.48281059363603</v>
      </c>
    </row>
    <row r="23" spans="1:6" ht="15" thickBot="1" x14ac:dyDescent="0.35">
      <c r="A23" s="2" t="s">
        <v>12</v>
      </c>
      <c r="B23" s="2">
        <v>0</v>
      </c>
      <c r="D23" s="23" t="s">
        <v>22</v>
      </c>
    </row>
    <row r="24" spans="1:6" x14ac:dyDescent="0.3">
      <c r="A24" s="2" t="s">
        <v>13</v>
      </c>
      <c r="B24" s="2">
        <v>0</v>
      </c>
      <c r="D24" s="21">
        <v>-12097.516636808687</v>
      </c>
    </row>
    <row r="25" spans="1:6" x14ac:dyDescent="0.3">
      <c r="A25" s="2" t="s">
        <v>14</v>
      </c>
      <c r="B25" s="8">
        <f>PMT(B20,B21,B22,B23)</f>
        <v>-13242.267163680835</v>
      </c>
      <c r="D25" s="3">
        <v>-12254.7843530872</v>
      </c>
    </row>
    <row r="26" spans="1:6" ht="15" thickBot="1" x14ac:dyDescent="0.35"/>
    <row r="27" spans="1:6" ht="15" thickBot="1" x14ac:dyDescent="0.35">
      <c r="A27" s="17" t="s">
        <v>16</v>
      </c>
      <c r="B27" s="18" t="s">
        <v>17</v>
      </c>
      <c r="C27" s="18" t="s">
        <v>14</v>
      </c>
      <c r="D27" s="18" t="s">
        <v>18</v>
      </c>
      <c r="E27" s="18" t="s">
        <v>19</v>
      </c>
      <c r="F27" s="19" t="s">
        <v>20</v>
      </c>
    </row>
    <row r="28" spans="1:6" x14ac:dyDescent="0.3">
      <c r="A28" s="14">
        <v>1</v>
      </c>
      <c r="B28" s="15">
        <f>B22</f>
        <v>100000</v>
      </c>
      <c r="C28" s="15">
        <f>-$B$25</f>
        <v>13242.267163680835</v>
      </c>
      <c r="D28" s="15">
        <f>IPMT($B$20,$A$28,$B$21,$B$22,$B$23)</f>
        <v>-1300</v>
      </c>
      <c r="E28" s="15">
        <f>PPMT($B$20,$A$28,$B$21,$B$22,$B$23)</f>
        <v>-11942.267163680835</v>
      </c>
      <c r="F28" s="16">
        <f t="shared" ref="F28:F34" si="0">B28-(-E28)</f>
        <v>88057.732836319163</v>
      </c>
    </row>
    <row r="29" spans="1:6" x14ac:dyDescent="0.3">
      <c r="A29" s="9">
        <f>A28+1</f>
        <v>2</v>
      </c>
      <c r="B29" s="3">
        <v>88057.732836319163</v>
      </c>
      <c r="C29" s="3">
        <f t="shared" ref="C29:C35" si="1">-$B$25</f>
        <v>13242.267163680835</v>
      </c>
      <c r="D29" s="15">
        <f>IPMT(B20,A29,B21,B22,B23)</f>
        <v>-1144.7505268721491</v>
      </c>
      <c r="E29" s="3">
        <f>PPMT(B20,A29,B21,B22,B23)</f>
        <v>-12097.516636808687</v>
      </c>
      <c r="F29" s="10">
        <f t="shared" si="0"/>
        <v>75960.216199510469</v>
      </c>
    </row>
    <row r="30" spans="1:6" x14ac:dyDescent="0.3">
      <c r="A30" s="9">
        <f t="shared" ref="A30:A35" si="2">A29+1</f>
        <v>3</v>
      </c>
      <c r="B30" s="3">
        <v>75960.216199510469</v>
      </c>
      <c r="C30" s="3">
        <f t="shared" si="1"/>
        <v>13242.267163680835</v>
      </c>
      <c r="D30" s="15">
        <f>IPMT(B20,A30,B21,B22,B23)</f>
        <v>-987.48281059363603</v>
      </c>
      <c r="E30" s="3">
        <f>PPMT(B20,A30,B21,B22,B23)</f>
        <v>-12254.7843530872</v>
      </c>
      <c r="F30" s="10">
        <f t="shared" si="0"/>
        <v>63705.431846423271</v>
      </c>
    </row>
    <row r="31" spans="1:6" x14ac:dyDescent="0.3">
      <c r="A31" s="9">
        <f t="shared" si="2"/>
        <v>4</v>
      </c>
      <c r="B31" s="3">
        <f t="shared" ref="B31:B35" si="3">F30</f>
        <v>63705.431846423271</v>
      </c>
      <c r="C31" s="3">
        <f t="shared" si="1"/>
        <v>13242.267163680835</v>
      </c>
      <c r="D31" s="15">
        <f>IPMT(B20,A31,B21,B22,B23)</f>
        <v>-828.17061400350269</v>
      </c>
      <c r="E31" s="3">
        <f>PPMT(B20,A31,B21,B22,B23)</f>
        <v>-12414.096549677333</v>
      </c>
      <c r="F31" s="10">
        <f t="shared" si="0"/>
        <v>51291.335296745936</v>
      </c>
    </row>
    <row r="32" spans="1:6" x14ac:dyDescent="0.3">
      <c r="A32" s="9">
        <f t="shared" si="2"/>
        <v>5</v>
      </c>
      <c r="B32" s="3">
        <f t="shared" si="3"/>
        <v>51291.335296745936</v>
      </c>
      <c r="C32" s="3">
        <f t="shared" si="1"/>
        <v>13242.267163680835</v>
      </c>
      <c r="D32" s="15">
        <f>IPMT(B20,A32,B21,B22,B23)</f>
        <v>-666.78735885769731</v>
      </c>
      <c r="E32" s="3">
        <f>PPMT(B20,A32,B21,B22,B23)</f>
        <v>-12575.479804823137</v>
      </c>
      <c r="F32" s="10">
        <f t="shared" si="0"/>
        <v>38715.855491922797</v>
      </c>
    </row>
    <row r="33" spans="1:6" x14ac:dyDescent="0.3">
      <c r="A33" s="9">
        <f t="shared" si="2"/>
        <v>6</v>
      </c>
      <c r="B33" s="3">
        <f t="shared" si="3"/>
        <v>38715.855491922797</v>
      </c>
      <c r="C33" s="3">
        <f t="shared" si="1"/>
        <v>13242.267163680835</v>
      </c>
      <c r="D33" s="15">
        <f>IPMT(B20,A33,B21,B22,B23)</f>
        <v>-503.30612139499652</v>
      </c>
      <c r="E33" s="3">
        <f>PPMT(B20,A33,B21,B22,B23)</f>
        <v>-12738.961042285839</v>
      </c>
      <c r="F33" s="10">
        <f t="shared" si="0"/>
        <v>25976.894449636959</v>
      </c>
    </row>
    <row r="34" spans="1:6" x14ac:dyDescent="0.3">
      <c r="A34" s="9">
        <f t="shared" si="2"/>
        <v>7</v>
      </c>
      <c r="B34" s="3">
        <f t="shared" si="3"/>
        <v>25976.894449636959</v>
      </c>
      <c r="C34" s="3">
        <f t="shared" si="1"/>
        <v>13242.267163680835</v>
      </c>
      <c r="D34" s="15">
        <f>IPMT(B20,A34,B21,B22,B23)</f>
        <v>-337.69962784528065</v>
      </c>
      <c r="E34" s="3">
        <f>PPMT(B20,A34,B21,B22,B23)</f>
        <v>-12904.567535835553</v>
      </c>
      <c r="F34" s="10">
        <f t="shared" si="0"/>
        <v>13072.326913801406</v>
      </c>
    </row>
    <row r="35" spans="1:6" ht="15" thickBot="1" x14ac:dyDescent="0.35">
      <c r="A35" s="11">
        <f t="shared" si="2"/>
        <v>8</v>
      </c>
      <c r="B35" s="12">
        <f t="shared" si="3"/>
        <v>13072.326913801406</v>
      </c>
      <c r="C35" s="12">
        <f t="shared" si="1"/>
        <v>13242.267163680835</v>
      </c>
      <c r="D35" s="15">
        <f>IPMT(B20,A35,B21,B22,B23)</f>
        <v>-169.94024987941845</v>
      </c>
      <c r="E35" s="12">
        <f>PPMT(B20,A35,B21,B22,B23)</f>
        <v>-13072.326913801417</v>
      </c>
      <c r="F35" s="13">
        <f>E35-(-B35)</f>
        <v>0</v>
      </c>
    </row>
    <row r="36" spans="1:6" ht="15" thickBot="1" x14ac:dyDescent="0.35"/>
    <row r="37" spans="1:6" x14ac:dyDescent="0.3">
      <c r="A37" s="27" t="s">
        <v>23</v>
      </c>
      <c r="B37" s="28">
        <v>100000</v>
      </c>
    </row>
    <row r="38" spans="1:6" x14ac:dyDescent="0.3">
      <c r="A38" s="9" t="s">
        <v>24</v>
      </c>
      <c r="B38" s="29">
        <v>15</v>
      </c>
    </row>
    <row r="39" spans="1:6" x14ac:dyDescent="0.3">
      <c r="A39" s="9" t="s">
        <v>14</v>
      </c>
      <c r="B39" s="29">
        <v>-12000</v>
      </c>
    </row>
    <row r="40" spans="1:6" ht="15" thickBot="1" x14ac:dyDescent="0.35">
      <c r="A40" s="11" t="s">
        <v>18</v>
      </c>
      <c r="B40" s="30">
        <f>RATE(B38,B39,B37,0)</f>
        <v>8.4417979849322686E-2</v>
      </c>
    </row>
    <row r="41" spans="1:6" x14ac:dyDescent="0.3">
      <c r="A41" s="1"/>
      <c r="B41" s="32"/>
    </row>
    <row r="42" spans="1:6" ht="16.2" thickBot="1" x14ac:dyDescent="0.35">
      <c r="A42" s="95" t="s">
        <v>25</v>
      </c>
      <c r="B42" s="95"/>
    </row>
    <row r="43" spans="1:6" x14ac:dyDescent="0.3">
      <c r="A43" s="27" t="s">
        <v>23</v>
      </c>
      <c r="B43" s="28">
        <v>100000</v>
      </c>
    </row>
    <row r="44" spans="1:6" x14ac:dyDescent="0.3">
      <c r="A44" s="9" t="s">
        <v>18</v>
      </c>
      <c r="B44" s="29">
        <v>0.1</v>
      </c>
    </row>
    <row r="45" spans="1:6" x14ac:dyDescent="0.3">
      <c r="A45" s="9" t="s">
        <v>14</v>
      </c>
      <c r="B45" s="29">
        <v>-15000</v>
      </c>
    </row>
    <row r="46" spans="1:6" ht="15" thickBot="1" x14ac:dyDescent="0.35">
      <c r="A46" s="11" t="s">
        <v>24</v>
      </c>
      <c r="B46" s="31">
        <f>NPER(B44,B45,B43,0)</f>
        <v>11.526704607247604</v>
      </c>
    </row>
    <row r="47" spans="1:6" x14ac:dyDescent="0.3">
      <c r="A47" s="1"/>
      <c r="B47" s="54"/>
    </row>
    <row r="48" spans="1:6" ht="15.6" x14ac:dyDescent="0.3">
      <c r="A48" s="87" t="s">
        <v>36</v>
      </c>
      <c r="B48" s="87"/>
      <c r="C48" s="87"/>
      <c r="D48" s="87"/>
      <c r="E48" s="87"/>
    </row>
    <row r="50" spans="1:5" x14ac:dyDescent="0.3">
      <c r="A50" s="2" t="s">
        <v>1</v>
      </c>
      <c r="B50" s="61">
        <v>0.2</v>
      </c>
      <c r="C50" s="2"/>
    </row>
    <row r="51" spans="1:5" x14ac:dyDescent="0.3">
      <c r="A51" s="2"/>
      <c r="B51" s="96" t="s">
        <v>26</v>
      </c>
      <c r="C51" s="97"/>
    </row>
    <row r="52" spans="1:5" x14ac:dyDescent="0.3">
      <c r="A52" s="61" t="s">
        <v>27</v>
      </c>
      <c r="B52" s="61" t="s">
        <v>28</v>
      </c>
      <c r="C52" s="61"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2" t="s">
        <v>30</v>
      </c>
      <c r="B56" s="2">
        <f>SUM(B53:B55)</f>
        <v>8000</v>
      </c>
      <c r="C56" s="2">
        <f>SUM(C53:C55)</f>
        <v>7000</v>
      </c>
    </row>
    <row r="58" spans="1:5" x14ac:dyDescent="0.3">
      <c r="A58" s="2" t="s">
        <v>31</v>
      </c>
      <c r="B58" s="3">
        <f>NPV(B50,B53:B55)</f>
        <v>4976.851851851854</v>
      </c>
      <c r="C58" s="3">
        <f>NPV(B50,C53:C55)</f>
        <v>5092.592592592594</v>
      </c>
    </row>
    <row r="59" spans="1:5" x14ac:dyDescent="0.3">
      <c r="A59" s="2" t="s">
        <v>32</v>
      </c>
      <c r="B59" s="20">
        <f>B53+NPV(B50,B54:B55)</f>
        <v>5972.2222222222208</v>
      </c>
      <c r="C59" s="20">
        <f>C53+NPV(B50,C54:C55)</f>
        <v>6111.1111111111113</v>
      </c>
    </row>
    <row r="60" spans="1:5" x14ac:dyDescent="0.3">
      <c r="A60" s="2" t="s">
        <v>33</v>
      </c>
      <c r="B60" s="3">
        <f>SQRT(1+B50)*B58</f>
        <v>5451.8680492412386</v>
      </c>
      <c r="C60" s="3">
        <f>SQRT(1+B50)*C58</f>
        <v>5578.6556782933594</v>
      </c>
    </row>
    <row r="61" spans="1:5" ht="15" thickBot="1" x14ac:dyDescent="0.35"/>
    <row r="62" spans="1:5" x14ac:dyDescent="0.3">
      <c r="A62" s="55" t="s">
        <v>1</v>
      </c>
      <c r="B62" s="56">
        <v>0.2</v>
      </c>
      <c r="D62" s="55" t="s">
        <v>1</v>
      </c>
      <c r="E62" s="56">
        <v>0.2</v>
      </c>
    </row>
    <row r="63" spans="1:5" ht="15" thickBot="1" x14ac:dyDescent="0.35">
      <c r="A63" s="59" t="s">
        <v>34</v>
      </c>
      <c r="B63" s="60" t="s">
        <v>26</v>
      </c>
      <c r="D63" s="57" t="s">
        <v>34</v>
      </c>
      <c r="E63" s="58" t="s">
        <v>26</v>
      </c>
    </row>
    <row r="64" spans="1:5" x14ac:dyDescent="0.3">
      <c r="A64" s="85">
        <v>42536</v>
      </c>
      <c r="B64" s="29">
        <v>5000</v>
      </c>
      <c r="D64" s="41">
        <v>42078</v>
      </c>
      <c r="E64" s="42">
        <v>0</v>
      </c>
    </row>
    <row r="65" spans="1:5" x14ac:dyDescent="0.3">
      <c r="A65" s="85">
        <v>42657</v>
      </c>
      <c r="B65" s="29">
        <v>5143</v>
      </c>
      <c r="D65" s="35">
        <v>42536</v>
      </c>
      <c r="E65" s="29">
        <v>5000</v>
      </c>
    </row>
    <row r="66" spans="1:5" x14ac:dyDescent="0.3">
      <c r="A66" s="85">
        <v>42855</v>
      </c>
      <c r="B66" s="29">
        <v>8838</v>
      </c>
      <c r="D66" s="35">
        <v>42657</v>
      </c>
      <c r="E66" s="29">
        <v>5143</v>
      </c>
    </row>
    <row r="67" spans="1:5" x14ac:dyDescent="0.3">
      <c r="A67" s="85">
        <v>42684</v>
      </c>
      <c r="B67" s="29">
        <v>-4893</v>
      </c>
      <c r="D67" s="35">
        <v>42855</v>
      </c>
      <c r="E67" s="29">
        <v>8838</v>
      </c>
    </row>
    <row r="68" spans="1:5" x14ac:dyDescent="0.3">
      <c r="A68" s="85">
        <v>42629</v>
      </c>
      <c r="B68" s="29">
        <v>-2134</v>
      </c>
      <c r="D68" s="35">
        <v>42684</v>
      </c>
      <c r="E68" s="29">
        <v>-4893</v>
      </c>
    </row>
    <row r="69" spans="1:5" x14ac:dyDescent="0.3">
      <c r="A69" s="85">
        <v>42843</v>
      </c>
      <c r="B69" s="29">
        <v>8047</v>
      </c>
      <c r="D69" s="35">
        <v>42629</v>
      </c>
      <c r="E69" s="29">
        <v>-2134</v>
      </c>
    </row>
    <row r="70" spans="1:5" x14ac:dyDescent="0.3">
      <c r="A70" s="85">
        <v>42609</v>
      </c>
      <c r="B70" s="29">
        <v>3908</v>
      </c>
      <c r="D70" s="35">
        <v>42843</v>
      </c>
      <c r="E70" s="29">
        <v>8047</v>
      </c>
    </row>
    <row r="71" spans="1:5" ht="15" thickBot="1" x14ac:dyDescent="0.35">
      <c r="A71" s="86">
        <v>42568</v>
      </c>
      <c r="B71" s="37">
        <v>-4007</v>
      </c>
      <c r="D71" s="38">
        <v>42609</v>
      </c>
      <c r="E71" s="39">
        <v>3908</v>
      </c>
    </row>
    <row r="72" spans="1:5" ht="15" thickBot="1" x14ac:dyDescent="0.35">
      <c r="D72" s="36">
        <v>42568</v>
      </c>
      <c r="E72" s="37">
        <v>-4007</v>
      </c>
    </row>
    <row r="73" spans="1:5" ht="15" thickBot="1" x14ac:dyDescent="0.35">
      <c r="A73" s="33" t="s">
        <v>35</v>
      </c>
      <c r="B73" s="34">
        <f>XNPV(B62,B64:B71,A64:A71)</f>
        <v>17523.654500894841</v>
      </c>
      <c r="D73" s="25" t="s">
        <v>35</v>
      </c>
      <c r="E73" s="40">
        <f>XNPV(E62,E64:E72,D64:D72)</f>
        <v>13940.183426721771</v>
      </c>
    </row>
    <row r="74" spans="1:5" ht="15" thickBot="1" x14ac:dyDescent="0.35"/>
    <row r="75" spans="1:5" ht="15" thickBot="1" x14ac:dyDescent="0.35">
      <c r="A75" s="62" t="s">
        <v>26</v>
      </c>
      <c r="B75" s="63" t="s">
        <v>1</v>
      </c>
      <c r="C75" s="64" t="s">
        <v>35</v>
      </c>
    </row>
    <row r="76" spans="1:5" x14ac:dyDescent="0.3">
      <c r="A76" s="51">
        <v>10000</v>
      </c>
      <c r="B76" s="52">
        <v>0.08</v>
      </c>
      <c r="C76" s="53"/>
    </row>
    <row r="77" spans="1:5" x14ac:dyDescent="0.3">
      <c r="A77" s="45">
        <v>-5000</v>
      </c>
      <c r="B77" s="47">
        <v>8.5000000000000006E-2</v>
      </c>
      <c r="C77" s="48"/>
    </row>
    <row r="78" spans="1:5" x14ac:dyDescent="0.3">
      <c r="A78" s="45">
        <v>-8500</v>
      </c>
      <c r="B78" s="47">
        <v>0.09</v>
      </c>
      <c r="C78" s="48"/>
    </row>
    <row r="79" spans="1:5" ht="15" thickBot="1" x14ac:dyDescent="0.35">
      <c r="A79" s="46">
        <v>2000</v>
      </c>
      <c r="B79" s="47">
        <v>9.5000000000000001E-2</v>
      </c>
      <c r="C79" s="48"/>
    </row>
    <row r="80" spans="1:5" x14ac:dyDescent="0.3">
      <c r="A80" s="1"/>
      <c r="B80" s="47">
        <v>0.1</v>
      </c>
      <c r="C80" s="48"/>
    </row>
    <row r="81" spans="1:6" x14ac:dyDescent="0.3">
      <c r="A81" s="1"/>
      <c r="B81" s="47">
        <v>0.1053</v>
      </c>
      <c r="C81" s="48"/>
    </row>
    <row r="82" spans="1:6" x14ac:dyDescent="0.3">
      <c r="A82" s="1"/>
      <c r="B82" s="47">
        <v>0.11</v>
      </c>
      <c r="C82" s="48"/>
    </row>
    <row r="83" spans="1:6" x14ac:dyDescent="0.3">
      <c r="A83" s="1"/>
      <c r="B83" s="47">
        <v>0.115</v>
      </c>
      <c r="C83" s="48"/>
    </row>
    <row r="84" spans="1:6" ht="15" thickBot="1" x14ac:dyDescent="0.35">
      <c r="A84" s="1"/>
      <c r="B84" s="49">
        <v>0.12</v>
      </c>
      <c r="C84" s="50"/>
    </row>
    <row r="85" spans="1:6" x14ac:dyDescent="0.3">
      <c r="B85" s="43"/>
    </row>
    <row r="86" spans="1:6" ht="15.6" x14ac:dyDescent="0.3">
      <c r="A86" s="87" t="s">
        <v>38</v>
      </c>
      <c r="B86" s="87"/>
      <c r="C86" s="87"/>
      <c r="D86" s="87"/>
      <c r="E86" s="87"/>
      <c r="F86" s="87"/>
    </row>
    <row r="87" spans="1:6" ht="15" thickBot="1" x14ac:dyDescent="0.35"/>
    <row r="88" spans="1:6" ht="15" thickBot="1" x14ac:dyDescent="0.35">
      <c r="A88" s="61" t="s">
        <v>37</v>
      </c>
      <c r="C88" s="81" t="s">
        <v>37</v>
      </c>
      <c r="D88" s="63" t="s">
        <v>39</v>
      </c>
      <c r="E88" s="82" t="s">
        <v>38</v>
      </c>
    </row>
    <row r="89" spans="1:6" x14ac:dyDescent="0.3">
      <c r="A89" s="2">
        <v>10000</v>
      </c>
      <c r="C89" s="67">
        <v>10000</v>
      </c>
      <c r="D89" s="14"/>
      <c r="E89" s="68">
        <f>IRR(A89:A92)</f>
        <v>0.1053100591867342</v>
      </c>
    </row>
    <row r="90" spans="1:6" x14ac:dyDescent="0.3">
      <c r="A90" s="2">
        <v>-5000</v>
      </c>
      <c r="C90" s="66">
        <v>-5000</v>
      </c>
      <c r="D90" s="9">
        <v>0.05</v>
      </c>
      <c r="E90" s="69">
        <f>IRR(A89:A92,D90)</f>
        <v>0.10531005918673531</v>
      </c>
    </row>
    <row r="91" spans="1:6" x14ac:dyDescent="0.3">
      <c r="A91" s="2">
        <v>-8500</v>
      </c>
      <c r="C91" s="66">
        <v>-8500</v>
      </c>
      <c r="D91" s="9">
        <v>0.15</v>
      </c>
      <c r="E91" s="69">
        <f>IRR(A89:A92,D91)</f>
        <v>0.10531005918673553</v>
      </c>
    </row>
    <row r="92" spans="1:6" x14ac:dyDescent="0.3">
      <c r="A92" s="2">
        <v>2000</v>
      </c>
      <c r="C92" s="66">
        <v>2000</v>
      </c>
      <c r="D92" s="9">
        <v>0.2</v>
      </c>
      <c r="E92" s="69">
        <f>IRR(A89:A92,D92)</f>
        <v>0.10531005918672065</v>
      </c>
    </row>
    <row r="93" spans="1:6" ht="15" thickBot="1" x14ac:dyDescent="0.35">
      <c r="D93" s="9">
        <v>0.25</v>
      </c>
      <c r="E93" s="69">
        <f>IRR(C89:C92,D93)</f>
        <v>0.10531005918632652</v>
      </c>
    </row>
    <row r="94" spans="1:6" ht="15" thickBot="1" x14ac:dyDescent="0.35">
      <c r="A94" s="83" t="s">
        <v>38</v>
      </c>
      <c r="D94" s="9">
        <v>0.3</v>
      </c>
      <c r="E94" s="69">
        <f>IRR(A89:A92,D94)</f>
        <v>0.10531005918673553</v>
      </c>
    </row>
    <row r="95" spans="1:6" ht="15" thickBot="1" x14ac:dyDescent="0.35">
      <c r="A95" s="65">
        <f>IRR(A89:A92)</f>
        <v>0.1053100591867342</v>
      </c>
      <c r="D95" s="9">
        <v>0.35</v>
      </c>
      <c r="E95" s="69">
        <f>IRR(A89:A92,D95)</f>
        <v>0.10531005918673553</v>
      </c>
    </row>
    <row r="96" spans="1:6" x14ac:dyDescent="0.3">
      <c r="D96" s="9">
        <v>0.4</v>
      </c>
      <c r="E96" s="69">
        <f>IRR(A89:A92,D96)</f>
        <v>0.10531005918673553</v>
      </c>
    </row>
    <row r="97" spans="1:5" x14ac:dyDescent="0.3">
      <c r="D97" s="9">
        <v>0.45</v>
      </c>
      <c r="E97" s="69">
        <f>IRR(A89:A92,D97)</f>
        <v>0.10531005918673575</v>
      </c>
    </row>
    <row r="98" spans="1:5" x14ac:dyDescent="0.3">
      <c r="D98" s="9">
        <v>0.5</v>
      </c>
      <c r="E98" s="69">
        <f>IRR(A89:A92,D98)</f>
        <v>0.10531005918673619</v>
      </c>
    </row>
    <row r="99" spans="1:5" ht="15" thickBot="1" x14ac:dyDescent="0.35">
      <c r="D99" s="11">
        <v>0.55000000000000004</v>
      </c>
      <c r="E99" s="70">
        <f>IRR(A89:A92,D99)</f>
        <v>0.1053100591867373</v>
      </c>
    </row>
    <row r="101" spans="1:5" ht="15" thickBot="1" x14ac:dyDescent="0.35"/>
    <row r="102" spans="1:5" ht="15" thickBot="1" x14ac:dyDescent="0.35">
      <c r="A102" s="84" t="s">
        <v>37</v>
      </c>
      <c r="B102" s="17" t="s">
        <v>39</v>
      </c>
      <c r="C102" s="19" t="s">
        <v>38</v>
      </c>
    </row>
    <row r="103" spans="1:5" x14ac:dyDescent="0.3">
      <c r="A103" s="67">
        <v>-20000</v>
      </c>
      <c r="B103" s="14"/>
      <c r="C103" s="68">
        <f>IRR(A103:A106)</f>
        <v>-9.5909414154996986E-2</v>
      </c>
    </row>
    <row r="104" spans="1:5" x14ac:dyDescent="0.3">
      <c r="A104" s="66">
        <v>82000</v>
      </c>
      <c r="B104" s="47">
        <v>0.15</v>
      </c>
      <c r="C104" s="69">
        <f>IRR($A$103:$A$106,B104)</f>
        <v>-9.5909414155059047E-2</v>
      </c>
    </row>
    <row r="105" spans="1:5" x14ac:dyDescent="0.3">
      <c r="A105" s="66">
        <v>-60000</v>
      </c>
      <c r="B105" s="47">
        <v>0.2</v>
      </c>
      <c r="C105" s="69">
        <f t="shared" ref="C105:C113" si="4">IRR($A$103:$A$106,B105)</f>
        <v>-9.5909414154996986E-2</v>
      </c>
    </row>
    <row r="106" spans="1:5" x14ac:dyDescent="0.3">
      <c r="A106" s="66">
        <v>2000</v>
      </c>
      <c r="B106" s="47">
        <v>0.25</v>
      </c>
      <c r="C106" s="69">
        <f t="shared" si="4"/>
        <v>-9.5909414153667494E-2</v>
      </c>
    </row>
    <row r="107" spans="1:5" x14ac:dyDescent="0.3">
      <c r="B107" s="47">
        <v>0.3</v>
      </c>
      <c r="C107" s="69">
        <f t="shared" si="4"/>
        <v>-9.590941415486065E-2</v>
      </c>
    </row>
    <row r="108" spans="1:5" x14ac:dyDescent="0.3">
      <c r="B108" s="47">
        <v>0.35</v>
      </c>
      <c r="C108" s="69">
        <f t="shared" si="4"/>
        <v>-9.5909414154996986E-2</v>
      </c>
    </row>
    <row r="109" spans="1:5" x14ac:dyDescent="0.3">
      <c r="B109" s="47">
        <v>0.4</v>
      </c>
      <c r="C109" s="69">
        <f t="shared" si="4"/>
        <v>-9.5909414154997874E-2</v>
      </c>
    </row>
    <row r="110" spans="1:5" x14ac:dyDescent="0.3">
      <c r="B110" s="47">
        <v>0.45</v>
      </c>
      <c r="C110" s="69">
        <f>IRR(A103:A106,B110)</f>
        <v>2.160916914048538</v>
      </c>
    </row>
    <row r="111" spans="1:5" x14ac:dyDescent="0.3">
      <c r="B111" s="47">
        <v>0.5</v>
      </c>
      <c r="C111" s="69">
        <f>IRR($A$103:$A$106,B111)</f>
        <v>2.1609169140534945</v>
      </c>
    </row>
    <row r="112" spans="1:5" x14ac:dyDescent="0.3">
      <c r="B112" s="47">
        <v>0.55000000000000004</v>
      </c>
      <c r="C112" s="69">
        <f t="shared" si="4"/>
        <v>2.1609169140387743</v>
      </c>
    </row>
    <row r="113" spans="1:3" ht="15" thickBot="1" x14ac:dyDescent="0.35">
      <c r="B113" s="49">
        <v>0.6</v>
      </c>
      <c r="C113" s="69">
        <f t="shared" si="4"/>
        <v>2.1609169140492739</v>
      </c>
    </row>
    <row r="115" spans="1:3" ht="15" thickBot="1" x14ac:dyDescent="0.35"/>
    <row r="116" spans="1:3" ht="15" thickBot="1" x14ac:dyDescent="0.35">
      <c r="A116" s="62" t="s">
        <v>37</v>
      </c>
      <c r="B116" s="63" t="s">
        <v>39</v>
      </c>
      <c r="C116" s="82" t="s">
        <v>38</v>
      </c>
    </row>
    <row r="117" spans="1:3" x14ac:dyDescent="0.3">
      <c r="A117" s="67">
        <v>10000</v>
      </c>
      <c r="B117" s="14"/>
      <c r="C117" s="73" t="e">
        <f>IRR(A117:A120)</f>
        <v>#NUM!</v>
      </c>
    </row>
    <row r="118" spans="1:3" x14ac:dyDescent="0.3">
      <c r="A118" s="66">
        <v>-5000</v>
      </c>
      <c r="B118" s="9">
        <v>0.05</v>
      </c>
      <c r="C118" s="73" t="e">
        <f>IRR(A117:A120,B118)</f>
        <v>#NUM!</v>
      </c>
    </row>
    <row r="119" spans="1:3" x14ac:dyDescent="0.3">
      <c r="A119" s="66">
        <v>8500</v>
      </c>
      <c r="B119" s="9">
        <v>0.15</v>
      </c>
      <c r="C119" s="73" t="e">
        <f t="shared" ref="C118:C127" si="5">IRR(A119:A122)</f>
        <v>#NUM!</v>
      </c>
    </row>
    <row r="120" spans="1:3" x14ac:dyDescent="0.3">
      <c r="A120" s="66">
        <v>2000</v>
      </c>
      <c r="B120" s="9">
        <v>0.2</v>
      </c>
      <c r="C120" s="73" t="e">
        <f t="shared" si="5"/>
        <v>#NUM!</v>
      </c>
    </row>
    <row r="121" spans="1:3" x14ac:dyDescent="0.3">
      <c r="B121" s="9">
        <v>0.25</v>
      </c>
      <c r="C121" s="73" t="e">
        <f t="shared" si="5"/>
        <v>#NUM!</v>
      </c>
    </row>
    <row r="122" spans="1:3" x14ac:dyDescent="0.3">
      <c r="B122" s="9">
        <v>0.3</v>
      </c>
      <c r="C122" s="73" t="e">
        <f t="shared" si="5"/>
        <v>#NUM!</v>
      </c>
    </row>
    <row r="123" spans="1:3" x14ac:dyDescent="0.3">
      <c r="B123" s="9">
        <v>0.35</v>
      </c>
      <c r="C123" s="73" t="e">
        <f t="shared" si="5"/>
        <v>#NUM!</v>
      </c>
    </row>
    <row r="124" spans="1:3" x14ac:dyDescent="0.3">
      <c r="B124" s="9">
        <v>0.4</v>
      </c>
      <c r="C124" s="73" t="e">
        <f t="shared" si="5"/>
        <v>#NUM!</v>
      </c>
    </row>
    <row r="125" spans="1:3" x14ac:dyDescent="0.3">
      <c r="B125" s="9">
        <v>0.45</v>
      </c>
      <c r="C125" s="73" t="e">
        <f t="shared" si="5"/>
        <v>#NUM!</v>
      </c>
    </row>
    <row r="126" spans="1:3" x14ac:dyDescent="0.3">
      <c r="B126" s="9">
        <v>0.5</v>
      </c>
      <c r="C126" s="73" t="e">
        <f t="shared" si="5"/>
        <v>#NUM!</v>
      </c>
    </row>
    <row r="127" spans="1:3" ht="15" thickBot="1" x14ac:dyDescent="0.35">
      <c r="B127" s="11">
        <v>0.55000000000000004</v>
      </c>
      <c r="C127" s="73" t="e">
        <f t="shared" si="5"/>
        <v>#NUM!</v>
      </c>
    </row>
    <row r="129" spans="1:6" x14ac:dyDescent="0.3">
      <c r="A129" s="61" t="s">
        <v>40</v>
      </c>
      <c r="B129" s="61" t="s">
        <v>41</v>
      </c>
      <c r="C129" s="61" t="s">
        <v>42</v>
      </c>
      <c r="E129" s="61" t="s">
        <v>34</v>
      </c>
      <c r="F129" s="61" t="s">
        <v>26</v>
      </c>
    </row>
    <row r="130" spans="1:6" x14ac:dyDescent="0.3">
      <c r="A130" s="2">
        <v>0</v>
      </c>
      <c r="B130" s="2">
        <v>-1000</v>
      </c>
      <c r="C130" s="2">
        <v>-1000</v>
      </c>
      <c r="E130" s="77">
        <v>42220</v>
      </c>
      <c r="F130" s="2">
        <v>-10000</v>
      </c>
    </row>
    <row r="131" spans="1:6" x14ac:dyDescent="0.3">
      <c r="A131" s="2">
        <v>1</v>
      </c>
      <c r="B131" s="2">
        <v>0</v>
      </c>
      <c r="C131" s="2">
        <v>400</v>
      </c>
      <c r="E131" s="2" t="s">
        <v>43</v>
      </c>
      <c r="F131" s="2">
        <v>4000</v>
      </c>
    </row>
    <row r="132" spans="1:6" x14ac:dyDescent="0.3">
      <c r="A132" s="2">
        <v>2</v>
      </c>
      <c r="B132" s="2">
        <v>200</v>
      </c>
      <c r="C132" s="2">
        <v>400</v>
      </c>
      <c r="E132" s="2" t="s">
        <v>44</v>
      </c>
      <c r="F132" s="2">
        <v>3000</v>
      </c>
    </row>
    <row r="133" spans="1:6" x14ac:dyDescent="0.3">
      <c r="A133" s="2">
        <v>3</v>
      </c>
      <c r="B133" s="2">
        <v>300</v>
      </c>
      <c r="C133" s="2">
        <v>300</v>
      </c>
      <c r="E133" s="2" t="s">
        <v>45</v>
      </c>
      <c r="F133" s="2">
        <v>5000</v>
      </c>
    </row>
    <row r="134" spans="1:6" ht="15" thickBot="1" x14ac:dyDescent="0.35">
      <c r="A134" s="2">
        <v>4</v>
      </c>
      <c r="B134" s="2">
        <v>500</v>
      </c>
      <c r="C134" s="2">
        <v>300</v>
      </c>
    </row>
    <row r="135" spans="1:6" ht="15" thickBot="1" x14ac:dyDescent="0.35">
      <c r="A135" s="44">
        <v>5</v>
      </c>
      <c r="B135" s="44">
        <v>900</v>
      </c>
      <c r="C135" s="44">
        <v>200</v>
      </c>
      <c r="E135" s="63" t="s">
        <v>46</v>
      </c>
      <c r="F135" s="78">
        <v>0.26419999999999999</v>
      </c>
    </row>
    <row r="136" spans="1:6" ht="15" thickBot="1" x14ac:dyDescent="0.35">
      <c r="A136" s="63" t="s">
        <v>38</v>
      </c>
      <c r="B136" s="98">
        <f>IRR(B130:B135)</f>
        <v>0.17318426166949052</v>
      </c>
      <c r="C136" s="74">
        <f>IRR(C130:C135)</f>
        <v>0.20494783010707418</v>
      </c>
    </row>
    <row r="137" spans="1:6" ht="15" thickBot="1" x14ac:dyDescent="0.35">
      <c r="A137" s="63" t="s">
        <v>35</v>
      </c>
      <c r="B137" s="75">
        <v>815.89</v>
      </c>
      <c r="C137" s="76">
        <v>552.4</v>
      </c>
    </row>
    <row r="140" spans="1:6" x14ac:dyDescent="0.3">
      <c r="A140" s="61" t="s">
        <v>47</v>
      </c>
      <c r="B140" s="26">
        <v>0.1</v>
      </c>
    </row>
    <row r="141" spans="1:6" x14ac:dyDescent="0.3">
      <c r="A141" s="61" t="s">
        <v>48</v>
      </c>
      <c r="B141" s="26">
        <v>0.12</v>
      </c>
    </row>
    <row r="143" spans="1:6" x14ac:dyDescent="0.3">
      <c r="A143" s="61" t="s">
        <v>40</v>
      </c>
      <c r="B143" s="61" t="s">
        <v>26</v>
      </c>
    </row>
    <row r="144" spans="1:6"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63" t="s">
        <v>49</v>
      </c>
      <c r="B148" s="82" t="s">
        <v>35</v>
      </c>
    </row>
    <row r="149" spans="1:2" x14ac:dyDescent="0.3">
      <c r="A149" s="79">
        <v>0.1</v>
      </c>
      <c r="B149" s="80">
        <f>NPV(A149,B144:B146)</f>
        <v>-0.70323065364387649</v>
      </c>
    </row>
    <row r="150" spans="1:2" x14ac:dyDescent="0.3">
      <c r="A150" s="71">
        <v>0.25</v>
      </c>
      <c r="B150" s="80">
        <f t="shared" ref="B150:B153" si="6">NPV(A150,B145:B147)</f>
        <v>1.6</v>
      </c>
    </row>
    <row r="151" spans="1:2" x14ac:dyDescent="0.3">
      <c r="A151" s="71">
        <v>1.1000000000000001</v>
      </c>
      <c r="B151" s="80">
        <f t="shared" si="6"/>
        <v>-4.7619047619047619</v>
      </c>
    </row>
    <row r="152" spans="1:2" x14ac:dyDescent="0.3">
      <c r="A152" s="71">
        <v>4</v>
      </c>
      <c r="B152" s="80">
        <f t="shared" si="6"/>
        <v>-0.1406461307287753</v>
      </c>
    </row>
    <row r="153" spans="1:2" ht="15" thickBot="1" x14ac:dyDescent="0.35">
      <c r="A153" s="72">
        <v>5</v>
      </c>
      <c r="B153" s="80">
        <f t="shared" si="6"/>
        <v>-7.2760664496201638E-2</v>
      </c>
    </row>
    <row r="155" spans="1:2" x14ac:dyDescent="0.3">
      <c r="A155" s="61" t="s">
        <v>50</v>
      </c>
      <c r="B155" s="26">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Sagar Juneja</cp:lastModifiedBy>
  <dcterms:created xsi:type="dcterms:W3CDTF">2023-06-15T04:20:27Z</dcterms:created>
  <dcterms:modified xsi:type="dcterms:W3CDTF">2024-02-29T05:44:32Z</dcterms:modified>
</cp:coreProperties>
</file>