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e0f89b0dcccd94/Psychology/Master Degree/Research/Papers/CSIP/.Data-CSIP/Michael's folder/CSIP - Brazilian Portuguese/Results/"/>
    </mc:Choice>
  </mc:AlternateContent>
  <xr:revisionPtr revIDLastSave="309" documentId="8_{F7B44C05-A266-4A13-B00E-625EC3515DE2}" xr6:coauthVersionLast="45" xr6:coauthVersionMax="45" xr10:uidLastSave="{C6F61D67-C322-4A00-82A0-2CE0486ED570}"/>
  <bookViews>
    <workbookView xWindow="-120" yWindow="-120" windowWidth="20730" windowHeight="11160" activeTab="2" xr2:uid="{061FA708-9F39-4D1C-BFC8-CE3A81E80774}"/>
  </bookViews>
  <sheets>
    <sheet name="Item Level" sheetId="2" r:id="rId1"/>
    <sheet name="Scale Level" sheetId="1" r:id="rId2"/>
    <sheet name="Targeted" sheetId="3" r:id="rId3"/>
    <sheet name="Fit Tes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7" i="2" l="1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U47" i="2"/>
  <c r="U46" i="2"/>
  <c r="U45" i="2"/>
  <c r="U44" i="2"/>
  <c r="U43" i="2"/>
  <c r="U42" i="2"/>
  <c r="U41" i="2"/>
  <c r="U40" i="2"/>
  <c r="U35" i="2"/>
  <c r="U34" i="2"/>
  <c r="U33" i="2"/>
  <c r="U32" i="2"/>
  <c r="U31" i="2"/>
  <c r="U30" i="2"/>
  <c r="U29" i="2"/>
  <c r="U28" i="2"/>
  <c r="U23" i="2"/>
  <c r="U22" i="2"/>
  <c r="U21" i="2"/>
  <c r="U20" i="2"/>
  <c r="U19" i="2"/>
  <c r="U18" i="2"/>
  <c r="U17" i="2"/>
  <c r="U16" i="2"/>
  <c r="U11" i="2"/>
  <c r="U10" i="2"/>
  <c r="U9" i="2"/>
  <c r="U8" i="2"/>
  <c r="U7" i="2"/>
  <c r="U6" i="2"/>
  <c r="U5" i="2"/>
  <c r="U4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J47" i="2"/>
  <c r="J46" i="2"/>
  <c r="J45" i="2"/>
  <c r="J44" i="2"/>
  <c r="J43" i="2"/>
  <c r="J42" i="2"/>
  <c r="J41" i="2"/>
  <c r="J40" i="2"/>
  <c r="J35" i="2"/>
  <c r="J34" i="2"/>
  <c r="J33" i="2"/>
  <c r="J32" i="2"/>
  <c r="J31" i="2"/>
  <c r="J30" i="2"/>
  <c r="J29" i="2"/>
  <c r="J28" i="2"/>
  <c r="J23" i="2"/>
  <c r="J22" i="2"/>
  <c r="J21" i="2"/>
  <c r="J20" i="2"/>
  <c r="J19" i="2"/>
  <c r="J18" i="2"/>
  <c r="J17" i="2"/>
  <c r="J16" i="2"/>
  <c r="J11" i="2"/>
  <c r="J10" i="2"/>
  <c r="J9" i="2"/>
  <c r="J8" i="2"/>
  <c r="J7" i="2"/>
  <c r="J6" i="2"/>
  <c r="J5" i="2"/>
  <c r="J4" i="2"/>
  <c r="Z11" i="2" l="1"/>
  <c r="AA11" i="2" s="1"/>
  <c r="AB11" i="2" s="1"/>
  <c r="AC11" i="2" s="1"/>
  <c r="Z10" i="2"/>
  <c r="AA10" i="2" s="1"/>
  <c r="AB10" i="2" s="1"/>
  <c r="AC10" i="2" s="1"/>
  <c r="Z9" i="2"/>
  <c r="AA9" i="2" s="1"/>
  <c r="AB9" i="2" s="1"/>
  <c r="AC9" i="2" s="1"/>
  <c r="Z8" i="2"/>
  <c r="AA8" i="2" s="1"/>
  <c r="AB8" i="2" s="1"/>
  <c r="AC8" i="2" s="1"/>
  <c r="Z7" i="2"/>
  <c r="AA7" i="2" s="1"/>
  <c r="AB7" i="2" s="1"/>
  <c r="AC7" i="2" s="1"/>
  <c r="Z6" i="2"/>
  <c r="AA6" i="2" s="1"/>
  <c r="AB6" i="2" s="1"/>
  <c r="AC6" i="2" s="1"/>
  <c r="Z5" i="2"/>
  <c r="AA5" i="2" s="1"/>
  <c r="AB5" i="2" s="1"/>
  <c r="AC5" i="2" s="1"/>
  <c r="Z4" i="2"/>
  <c r="AA4" i="2" s="1"/>
  <c r="AB4" i="2" s="1"/>
  <c r="AB12" i="2" l="1"/>
  <c r="AC4" i="2"/>
  <c r="Q9" i="3" l="1"/>
  <c r="R9" i="3" s="1"/>
  <c r="S9" i="3" s="1"/>
  <c r="U9" i="3" s="1"/>
  <c r="Q8" i="3"/>
  <c r="R8" i="3" s="1"/>
  <c r="S8" i="3" s="1"/>
  <c r="U8" i="3" s="1"/>
  <c r="Q7" i="3"/>
  <c r="R7" i="3" s="1"/>
  <c r="S7" i="3" s="1"/>
  <c r="U7" i="3" s="1"/>
  <c r="Q6" i="3"/>
  <c r="R6" i="3" s="1"/>
  <c r="S6" i="3" s="1"/>
  <c r="U6" i="3" s="1"/>
  <c r="Q5" i="3"/>
  <c r="R5" i="3" s="1"/>
  <c r="S5" i="3" s="1"/>
  <c r="U5" i="3" s="1"/>
  <c r="Q4" i="3"/>
  <c r="R4" i="3" s="1"/>
  <c r="S4" i="3" s="1"/>
  <c r="U4" i="3" s="1"/>
  <c r="Q3" i="3"/>
  <c r="R3" i="3" s="1"/>
  <c r="S3" i="3" s="1"/>
  <c r="U3" i="3" s="1"/>
  <c r="Q2" i="3"/>
  <c r="R2" i="3" s="1"/>
  <c r="S2" i="3" s="1"/>
  <c r="U2" i="3" s="1"/>
  <c r="U10" i="3" s="1"/>
  <c r="Z47" i="2"/>
  <c r="AA47" i="2" s="1"/>
  <c r="AB47" i="2" s="1"/>
  <c r="AC47" i="2" s="1"/>
  <c r="Z46" i="2"/>
  <c r="AA46" i="2" s="1"/>
  <c r="AB46" i="2" s="1"/>
  <c r="AC46" i="2" s="1"/>
  <c r="Z45" i="2"/>
  <c r="AA45" i="2" s="1"/>
  <c r="AB45" i="2" s="1"/>
  <c r="AC45" i="2" s="1"/>
  <c r="Z44" i="2"/>
  <c r="AA44" i="2" s="1"/>
  <c r="AB44" i="2" s="1"/>
  <c r="AC44" i="2" s="1"/>
  <c r="Z43" i="2"/>
  <c r="AA43" i="2" s="1"/>
  <c r="AB43" i="2" s="1"/>
  <c r="AC43" i="2" s="1"/>
  <c r="Z42" i="2"/>
  <c r="AA42" i="2" s="1"/>
  <c r="AB42" i="2" s="1"/>
  <c r="AC42" i="2" s="1"/>
  <c r="Z41" i="2"/>
  <c r="AA41" i="2" s="1"/>
  <c r="AB41" i="2" s="1"/>
  <c r="AC41" i="2" s="1"/>
  <c r="Z40" i="2"/>
  <c r="AA40" i="2" s="1"/>
  <c r="AB40" i="2" s="1"/>
  <c r="Z35" i="2"/>
  <c r="AA35" i="2" s="1"/>
  <c r="AB35" i="2" s="1"/>
  <c r="AC35" i="2" s="1"/>
  <c r="Z34" i="2"/>
  <c r="AA34" i="2" s="1"/>
  <c r="AB34" i="2" s="1"/>
  <c r="AC34" i="2" s="1"/>
  <c r="Z33" i="2"/>
  <c r="AA33" i="2" s="1"/>
  <c r="AB33" i="2" s="1"/>
  <c r="AC33" i="2" s="1"/>
  <c r="Z32" i="2"/>
  <c r="AA32" i="2" s="1"/>
  <c r="AB32" i="2" s="1"/>
  <c r="AC32" i="2" s="1"/>
  <c r="Z31" i="2"/>
  <c r="AA31" i="2" s="1"/>
  <c r="AB31" i="2" s="1"/>
  <c r="AC31" i="2" s="1"/>
  <c r="Z30" i="2"/>
  <c r="AA30" i="2" s="1"/>
  <c r="AB30" i="2" s="1"/>
  <c r="AC30" i="2" s="1"/>
  <c r="Z29" i="2"/>
  <c r="AA29" i="2" s="1"/>
  <c r="AB29" i="2" s="1"/>
  <c r="AC29" i="2" s="1"/>
  <c r="Z28" i="2"/>
  <c r="AA28" i="2" s="1"/>
  <c r="AB28" i="2" s="1"/>
  <c r="Z23" i="2"/>
  <c r="AA23" i="2" s="1"/>
  <c r="AB23" i="2" s="1"/>
  <c r="AC23" i="2" s="1"/>
  <c r="Z22" i="2"/>
  <c r="AA22" i="2" s="1"/>
  <c r="AB22" i="2" s="1"/>
  <c r="AC22" i="2" s="1"/>
  <c r="Z21" i="2"/>
  <c r="AA21" i="2" s="1"/>
  <c r="AB21" i="2" s="1"/>
  <c r="AC21" i="2" s="1"/>
  <c r="Z20" i="2"/>
  <c r="AA20" i="2" s="1"/>
  <c r="AB20" i="2" s="1"/>
  <c r="AC20" i="2" s="1"/>
  <c r="Z19" i="2"/>
  <c r="AA19" i="2" s="1"/>
  <c r="AB19" i="2" s="1"/>
  <c r="AC19" i="2" s="1"/>
  <c r="Z18" i="2"/>
  <c r="AA18" i="2" s="1"/>
  <c r="AB18" i="2" s="1"/>
  <c r="AC18" i="2" s="1"/>
  <c r="Z17" i="2"/>
  <c r="AA17" i="2" s="1"/>
  <c r="AB17" i="2" s="1"/>
  <c r="AC17" i="2" s="1"/>
  <c r="Z16" i="2"/>
  <c r="AA16" i="2" s="1"/>
  <c r="AB16" i="2" s="1"/>
  <c r="O47" i="2"/>
  <c r="P47" i="2" s="1"/>
  <c r="Q47" i="2" s="1"/>
  <c r="O46" i="2"/>
  <c r="P46" i="2" s="1"/>
  <c r="Q46" i="2" s="1"/>
  <c r="O45" i="2"/>
  <c r="P45" i="2" s="1"/>
  <c r="Q45" i="2" s="1"/>
  <c r="O44" i="2"/>
  <c r="P44" i="2" s="1"/>
  <c r="Q44" i="2" s="1"/>
  <c r="O43" i="2"/>
  <c r="P43" i="2" s="1"/>
  <c r="Q43" i="2" s="1"/>
  <c r="O42" i="2"/>
  <c r="P42" i="2" s="1"/>
  <c r="Q42" i="2" s="1"/>
  <c r="O41" i="2"/>
  <c r="P41" i="2" s="1"/>
  <c r="Q41" i="2" s="1"/>
  <c r="O40" i="2"/>
  <c r="P40" i="2" s="1"/>
  <c r="O35" i="2"/>
  <c r="P35" i="2" s="1"/>
  <c r="Q35" i="2" s="1"/>
  <c r="O34" i="2"/>
  <c r="P34" i="2" s="1"/>
  <c r="Q34" i="2" s="1"/>
  <c r="O33" i="2"/>
  <c r="P33" i="2" s="1"/>
  <c r="Q33" i="2" s="1"/>
  <c r="O32" i="2"/>
  <c r="P32" i="2" s="1"/>
  <c r="Q32" i="2" s="1"/>
  <c r="O31" i="2"/>
  <c r="P31" i="2" s="1"/>
  <c r="Q31" i="2" s="1"/>
  <c r="O30" i="2"/>
  <c r="P30" i="2" s="1"/>
  <c r="Q30" i="2" s="1"/>
  <c r="O29" i="2"/>
  <c r="P29" i="2" s="1"/>
  <c r="Q29" i="2" s="1"/>
  <c r="O28" i="2"/>
  <c r="P28" i="2" s="1"/>
  <c r="O23" i="2"/>
  <c r="P23" i="2" s="1"/>
  <c r="Q23" i="2" s="1"/>
  <c r="O22" i="2"/>
  <c r="P22" i="2" s="1"/>
  <c r="Q22" i="2" s="1"/>
  <c r="O21" i="2"/>
  <c r="P21" i="2" s="1"/>
  <c r="Q21" i="2" s="1"/>
  <c r="O20" i="2"/>
  <c r="P20" i="2" s="1"/>
  <c r="Q20" i="2" s="1"/>
  <c r="O19" i="2"/>
  <c r="P19" i="2" s="1"/>
  <c r="Q19" i="2" s="1"/>
  <c r="O18" i="2"/>
  <c r="P18" i="2" s="1"/>
  <c r="Q18" i="2" s="1"/>
  <c r="O17" i="2"/>
  <c r="P17" i="2" s="1"/>
  <c r="Q17" i="2" s="1"/>
  <c r="O16" i="2"/>
  <c r="P16" i="2" s="1"/>
  <c r="O11" i="2"/>
  <c r="P11" i="2" s="1"/>
  <c r="Q11" i="2" s="1"/>
  <c r="O10" i="2"/>
  <c r="P10" i="2" s="1"/>
  <c r="Q10" i="2" s="1"/>
  <c r="O9" i="2"/>
  <c r="P9" i="2" s="1"/>
  <c r="Q9" i="2" s="1"/>
  <c r="O8" i="2"/>
  <c r="P8" i="2" s="1"/>
  <c r="Q8" i="2" s="1"/>
  <c r="O7" i="2"/>
  <c r="P7" i="2" s="1"/>
  <c r="Q7" i="2" s="1"/>
  <c r="O6" i="2"/>
  <c r="P6" i="2" s="1"/>
  <c r="Q6" i="2" s="1"/>
  <c r="O5" i="2"/>
  <c r="P5" i="2" s="1"/>
  <c r="Q5" i="2" s="1"/>
  <c r="O4" i="2"/>
  <c r="P4" i="2" s="1"/>
  <c r="Q4" i="2" s="1"/>
  <c r="P12" i="2" l="1"/>
  <c r="AB48" i="2"/>
  <c r="AC40" i="2"/>
  <c r="AB36" i="2"/>
  <c r="AC28" i="2"/>
  <c r="AB24" i="2"/>
  <c r="AC16" i="2"/>
  <c r="P48" i="2"/>
  <c r="Q40" i="2"/>
  <c r="P36" i="2"/>
  <c r="Q28" i="2"/>
  <c r="P24" i="2"/>
  <c r="Q16" i="2"/>
</calcChain>
</file>

<file path=xl/sharedStrings.xml><?xml version="1.0" encoding="utf-8"?>
<sst xmlns="http://schemas.openxmlformats.org/spreadsheetml/2006/main" count="523" uniqueCount="268">
  <si>
    <t>ZPPIPA</t>
  </si>
  <si>
    <t>ZPPIBC</t>
  </si>
  <si>
    <t>ZPPIDE</t>
  </si>
  <si>
    <t>ZPPIFG</t>
  </si>
  <si>
    <t>ZPPIHI</t>
  </si>
  <si>
    <t>ZPPIJK</t>
  </si>
  <si>
    <t>ZPPILM</t>
  </si>
  <si>
    <t>ZPPINO</t>
  </si>
  <si>
    <t>Factor1</t>
  </si>
  <si>
    <t>Factor2</t>
  </si>
  <si>
    <t>R^2</t>
  </si>
  <si>
    <t>Correlations among raw (summed) scores</t>
  </si>
  <si>
    <t>_TYPE_</t>
  </si>
  <si>
    <t>_NAME_</t>
  </si>
  <si>
    <t>CSIPPA</t>
  </si>
  <si>
    <t>CSIPBC</t>
  </si>
  <si>
    <t>CSIPDE</t>
  </si>
  <si>
    <t>CSIPFG</t>
  </si>
  <si>
    <t>CSIPHI</t>
  </si>
  <si>
    <t>CSIPJK</t>
  </si>
  <si>
    <t>CSIPLM</t>
  </si>
  <si>
    <t>CSIPNO</t>
  </si>
  <si>
    <t>MEAN</t>
  </si>
  <si>
    <t>STD</t>
  </si>
  <si>
    <t>N</t>
  </si>
  <si>
    <t>CORR</t>
  </si>
  <si>
    <t>Correlations among ipsatized scores</t>
  </si>
  <si>
    <t>CSIPPA.ip</t>
  </si>
  <si>
    <t>CSIPBC.ip</t>
  </si>
  <si>
    <t>CSIPDE.ip</t>
  </si>
  <si>
    <t>CSIPFG.ip</t>
  </si>
  <si>
    <t>CSIPHI.ip</t>
  </si>
  <si>
    <t>CSIPJK.ip</t>
  </si>
  <si>
    <t>CSIPLM.ip</t>
  </si>
  <si>
    <t>CSIPNO.ip</t>
  </si>
  <si>
    <t>ORDER</t>
  </si>
  <si>
    <t>RC1</t>
  </si>
  <si>
    <t>RC2</t>
  </si>
  <si>
    <t>r2</t>
  </si>
  <si>
    <t>CSIP1.ip</t>
  </si>
  <si>
    <t>CSIP2.ip</t>
  </si>
  <si>
    <t>CSIP3.ip</t>
  </si>
  <si>
    <t>CSIP4.ip</t>
  </si>
  <si>
    <t>CSIP5.ip</t>
  </si>
  <si>
    <t>CSIP6.ip</t>
  </si>
  <si>
    <t>CSIP7.ip</t>
  </si>
  <si>
    <t>CSIP8.ip</t>
  </si>
  <si>
    <t>CSIP9.ip</t>
  </si>
  <si>
    <t>CSIP10.ip</t>
  </si>
  <si>
    <t>CSIP11.ip</t>
  </si>
  <si>
    <t>CSIP12.ip</t>
  </si>
  <si>
    <t>CSIP13.ip</t>
  </si>
  <si>
    <t>CSIP14.ip</t>
  </si>
  <si>
    <t>CSIP15.ip</t>
  </si>
  <si>
    <t>CSIP16.ip</t>
  </si>
  <si>
    <t>CSIP17.ip</t>
  </si>
  <si>
    <t>CSIP18.ip</t>
  </si>
  <si>
    <t>CSIP19.ip</t>
  </si>
  <si>
    <t>CSIP20.ip</t>
  </si>
  <si>
    <t>CSIP21.ip</t>
  </si>
  <si>
    <t>CSIP22.ip</t>
  </si>
  <si>
    <t>CSIP23.ip</t>
  </si>
  <si>
    <t>CSIP24.ip</t>
  </si>
  <si>
    <t>CSIP25.ip</t>
  </si>
  <si>
    <t>CSIP26.ip</t>
  </si>
  <si>
    <t>CSIP27.ip</t>
  </si>
  <si>
    <t>CSIP28.ip</t>
  </si>
  <si>
    <t>CSIP29.ip</t>
  </si>
  <si>
    <t>CSIP30.ip</t>
  </si>
  <si>
    <t>CSIP31.ip</t>
  </si>
  <si>
    <t>CSIP32.ip</t>
  </si>
  <si>
    <t>CSIP33.ip</t>
  </si>
  <si>
    <t>CSIP34.ip</t>
  </si>
  <si>
    <t>CSIP35.ip</t>
  </si>
  <si>
    <t>CSIP36.ip</t>
  </si>
  <si>
    <t>CSIP37.ip</t>
  </si>
  <si>
    <t>CSIP38.ip</t>
  </si>
  <si>
    <t>CSIP39.ip</t>
  </si>
  <si>
    <t>CSIP40.ip</t>
  </si>
  <si>
    <t>CSIP41.ip</t>
  </si>
  <si>
    <t>CSIP42.ip</t>
  </si>
  <si>
    <t>CSIP43.ip</t>
  </si>
  <si>
    <t>CSIP44.ip</t>
  </si>
  <si>
    <t>CSIP45.ip</t>
  </si>
  <si>
    <t>CSIP46.ip</t>
  </si>
  <si>
    <t>CSIP47.ip</t>
  </si>
  <si>
    <t>CSIP48.ip</t>
  </si>
  <si>
    <t>CSIP49.ip</t>
  </si>
  <si>
    <t>CSIP50.ip</t>
  </si>
  <si>
    <t>CSIP51.ip</t>
  </si>
  <si>
    <t>CSIP52.ip</t>
  </si>
  <si>
    <t>CSIP53.ip</t>
  </si>
  <si>
    <t>CSIP54.ip</t>
  </si>
  <si>
    <t>CSIP55.ip</t>
  </si>
  <si>
    <t>CSIP56.ip</t>
  </si>
  <si>
    <t>CSIP57.ip</t>
  </si>
  <si>
    <t>CSIP58.ip</t>
  </si>
  <si>
    <t>CSIP59.ip</t>
  </si>
  <si>
    <t>CSIP60.ip</t>
  </si>
  <si>
    <t>CSIP61.ip</t>
  </si>
  <si>
    <t>CSIP62.ip</t>
  </si>
  <si>
    <t>CSIP63.ip</t>
  </si>
  <si>
    <t>CSIP64.ip</t>
  </si>
  <si>
    <t>ITEM</t>
  </si>
  <si>
    <t>LABEL</t>
  </si>
  <si>
    <t>Bossing around other people too much</t>
  </si>
  <si>
    <t>Acting rude and inconsiderate toward others</t>
  </si>
  <si>
    <t>Pushing away othe people who get too close</t>
  </si>
  <si>
    <t>Difficulty making friends</t>
  </si>
  <si>
    <t>Lacking self-confidence</t>
  </si>
  <si>
    <t>Letting other people boss me around too much</t>
  </si>
  <si>
    <t>Putting other people's needs before my own too much</t>
  </si>
  <si>
    <t>Being overly affectionate with others</t>
  </si>
  <si>
    <t>Verbally or physically abusing others</t>
  </si>
  <si>
    <t>Acting selfishly with others</t>
  </si>
  <si>
    <t>Difficulty showing love and affection to others</t>
  </si>
  <si>
    <t>Having trouble fitting in with others</t>
  </si>
  <si>
    <t>Getting easily embarrassed in front of others</t>
  </si>
  <si>
    <t>Acting overly submissive with others</t>
  </si>
  <si>
    <t>Giving too much to others</t>
  </si>
  <si>
    <t>Difficulty keeping personal matters private from others</t>
  </si>
  <si>
    <t>Starting arguments and conflicts with others</t>
  </si>
  <si>
    <t>Being unable to feel guilt or remorse</t>
  </si>
  <si>
    <t>Being unable to enjoy the company of others</t>
  </si>
  <si>
    <t>Avoiding people or social situations</t>
  </si>
  <si>
    <t>Difficulty taking the lead</t>
  </si>
  <si>
    <t>Being unable to express anger toward others</t>
  </si>
  <si>
    <t>Forgiving people too easily</t>
  </si>
  <si>
    <t>Talking too much</t>
  </si>
  <si>
    <t>Trying to influence or control other people too much</t>
  </si>
  <si>
    <t>Lacking respect for other people's beliefs, attitudes, or opinions</t>
  </si>
  <si>
    <t>Feeling emotionally disconnected from others</t>
  </si>
  <si>
    <t>Being unable to keep conversations going</t>
  </si>
  <si>
    <t>Having trouble asserting myself</t>
  </si>
  <si>
    <t>Being too concerned about what other people think</t>
  </si>
  <si>
    <t>Being overly sentimental or tender-hearted</t>
  </si>
  <si>
    <t>Flirting with other people too much</t>
  </si>
  <si>
    <t>Dominating or intimidating others</t>
  </si>
  <si>
    <t>Having trouble getting along with others</t>
  </si>
  <si>
    <t>Difficulty developing close and lasting relationships</t>
  </si>
  <si>
    <t>Feeling like an outsider in most social situations</t>
  </si>
  <si>
    <t>Feeling weak and insecure around dominant others</t>
  </si>
  <si>
    <t>Being easily taken advantage of</t>
  </si>
  <si>
    <t>Being easily affected by the pain and suffering of others</t>
  </si>
  <si>
    <t>Having trouble respecting other people's privacy</t>
  </si>
  <si>
    <t>Acting aggressively toward others</t>
  </si>
  <si>
    <t>Being insensitive to the thoughts, feelings, and needs of others</t>
  </si>
  <si>
    <t>Being unable to fully connect with others</t>
  </si>
  <si>
    <t>Being unable to be myself around others</t>
  </si>
  <si>
    <t>Being unable to stand up to others</t>
  </si>
  <si>
    <t>Compromising with other people too much</t>
  </si>
  <si>
    <t>Trusting people too easily</t>
  </si>
  <si>
    <t>Exaggerating so that other people will respect me</t>
  </si>
  <si>
    <t>Manipulating other people too much</t>
  </si>
  <si>
    <t>Disliking most people</t>
  </si>
  <si>
    <t>Difficulty opening up to others</t>
  </si>
  <si>
    <t>Feeling fearful or nervous in social situations</t>
  </si>
  <si>
    <t>Avoiding confrontation when problems arise</t>
  </si>
  <si>
    <t>Being easily influenced by others</t>
  </si>
  <si>
    <t>Trying to solve other people’s problems too much</t>
  </si>
  <si>
    <t>Confronting people too quickly about problems</t>
  </si>
  <si>
    <t>Acting superior or condescending toward others</t>
  </si>
  <si>
    <t>Having trouble giving emotional or moral support to others</t>
  </si>
  <si>
    <t>Feeling uncomfortable with being close or intimate with others</t>
  </si>
  <si>
    <t>Acting shy around others</t>
  </si>
  <si>
    <t>Letting other people make decisions too often</t>
  </si>
  <si>
    <t>Being unable to say "no"</t>
  </si>
  <si>
    <t>Getting too attached to others</t>
  </si>
  <si>
    <t>Needing to be at the center of attention</t>
  </si>
  <si>
    <t>PA</t>
  </si>
  <si>
    <t>BC</t>
  </si>
  <si>
    <t>DE</t>
  </si>
  <si>
    <t>FG</t>
  </si>
  <si>
    <t>HI</t>
  </si>
  <si>
    <t>JK</t>
  </si>
  <si>
    <t>LM</t>
  </si>
  <si>
    <t>NO</t>
  </si>
  <si>
    <r>
      <t>DOMINEERING (0</t>
    </r>
    <r>
      <rPr>
        <sz val="11"/>
        <color theme="1"/>
        <rFont val="Calibri"/>
        <family val="2"/>
      </rPr>
      <t>°)</t>
    </r>
  </si>
  <si>
    <t>Item-Total</t>
  </si>
  <si>
    <t>Label</t>
  </si>
  <si>
    <t>SELF-CENTERED (45°)</t>
  </si>
  <si>
    <t>DISTANT (90°)</t>
  </si>
  <si>
    <t>SOCIALLY INHIBITED (135°)</t>
  </si>
  <si>
    <t>NOTE: Items highlighted in red are more than 45-degrees from their theoretical position. Maybe worth checking translation and commenting on in discussion (e.g., giving 1 or 2 examples)</t>
  </si>
  <si>
    <t>Alpha</t>
  </si>
  <si>
    <t>ATAN</t>
  </si>
  <si>
    <t>DEGREES</t>
  </si>
  <si>
    <t>DIFFERENCE</t>
  </si>
  <si>
    <t>NONASSERTIVE (180°)</t>
  </si>
  <si>
    <t>DEGREES2</t>
  </si>
  <si>
    <t>CSIP5</t>
  </si>
  <si>
    <t>CSIP13</t>
  </si>
  <si>
    <t>CSIP21</t>
  </si>
  <si>
    <t>CSIP29</t>
  </si>
  <si>
    <t>CSIP37</t>
  </si>
  <si>
    <t>CSIP45</t>
  </si>
  <si>
    <t>CSIP53</t>
  </si>
  <si>
    <t>CSIP61</t>
  </si>
  <si>
    <t>Average</t>
  </si>
  <si>
    <t>OVERLY ACCOMMODATING (225°)</t>
  </si>
  <si>
    <t>CSIP6</t>
  </si>
  <si>
    <t>CSIP14</t>
  </si>
  <si>
    <t>CSIP22</t>
  </si>
  <si>
    <t>CSIP30</t>
  </si>
  <si>
    <t>CSIP38</t>
  </si>
  <si>
    <t>CSIP46</t>
  </si>
  <si>
    <t>CSIP54</t>
  </si>
  <si>
    <t>CSIP62</t>
  </si>
  <si>
    <t>SELF-SACRIFICING (270°)</t>
  </si>
  <si>
    <t>CSIP7</t>
  </si>
  <si>
    <t>CSIP15</t>
  </si>
  <si>
    <t>CSIP23</t>
  </si>
  <si>
    <t>CSIP31</t>
  </si>
  <si>
    <t>CSIP39</t>
  </si>
  <si>
    <t>CSIP47</t>
  </si>
  <si>
    <t>CSIP55</t>
  </si>
  <si>
    <t>CSIP63</t>
  </si>
  <si>
    <t>INTRUSIVE (315°)</t>
  </si>
  <si>
    <t>CSIP8</t>
  </si>
  <si>
    <t>CSIP16</t>
  </si>
  <si>
    <t>CSIP24</t>
  </si>
  <si>
    <t>CSIP32</t>
  </si>
  <si>
    <t>CSIP40</t>
  </si>
  <si>
    <t>CSIP48</t>
  </si>
  <si>
    <t>CSIP56</t>
  </si>
  <si>
    <t>CSIP64</t>
  </si>
  <si>
    <t>atan(radians)</t>
  </si>
  <si>
    <t>degrees</t>
  </si>
  <si>
    <t>final</t>
  </si>
  <si>
    <t>theoretical</t>
  </si>
  <si>
    <t>differences</t>
  </si>
  <si>
    <t>RAW</t>
  </si>
  <si>
    <t>IPSATIZED</t>
  </si>
  <si>
    <t>FISHER</t>
  </si>
  <si>
    <t>RT</t>
  </si>
  <si>
    <t>VT</t>
  </si>
  <si>
    <t>SPACING</t>
  </si>
  <si>
    <t>COMMUNALITY</t>
  </si>
  <si>
    <t>df</t>
  </si>
  <si>
    <t>k</t>
  </si>
  <si>
    <t>SRMS</t>
  </si>
  <si>
    <t>RMSEA</t>
  </si>
  <si>
    <t>CFI</t>
  </si>
  <si>
    <t>NNFI</t>
  </si>
  <si>
    <t>AIC</t>
  </si>
  <si>
    <t>BIC</t>
  </si>
  <si>
    <t>Equal</t>
  </si>
  <si>
    <t>Unequal</t>
  </si>
  <si>
    <t>SAMPLE</t>
  </si>
  <si>
    <t>PREDICTIONS</t>
  </si>
  <si>
    <t>MET</t>
  </si>
  <si>
    <t>TIE</t>
  </si>
  <si>
    <t>CI</t>
  </si>
  <si>
    <t>p</t>
  </si>
  <si>
    <t>RANDALL (RAW)</t>
  </si>
  <si>
    <t>RANDALL (IPSATIZED)</t>
  </si>
  <si>
    <t>.186 (.175, .198)</t>
  </si>
  <si>
    <t>.187 (.174, .201)</t>
  </si>
  <si>
    <t>.168 (.155, .182)</t>
  </si>
  <si>
    <t>CRITICAL VALUES (.01)</t>
  </si>
  <si>
    <t>CRITICAL VALUES (.05)</t>
  </si>
  <si>
    <t>YES</t>
  </si>
  <si>
    <t>GAP</t>
  </si>
  <si>
    <t xml:space="preserve">In order for a measure to have circumplex properties, scales should be equidistant from the center of the circle (i.e., have a constant radius), be equally spaced around the circle’s circumference, and, because a circumplex lacks simple structure, the rotation of factors should not affect the fit to a rotation criterion (i.e., all rotations are equally viable). </t>
  </si>
  <si>
    <r>
      <t>The Fisher Test (Fisher, 1997) is a measure of constant radius. A small value indicates equal axes, whereas a large value indicates unequal axes. The critical value for rejecting the null hypothesis of unequal axes is .11 (using α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= .05). </t>
    </r>
  </si>
  <si>
    <r>
      <t>The Gap Test (based on Upton &amp; Fingleton, 1989) is a measure of equal spacing. A small value indicates that the variance in gaps between variables is small, whereas a large value indicates greater variance in the gaps. The critical value for rejecting the null hypothesis of unequal spacing is .14 (using α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= .05). </t>
    </r>
  </si>
  <si>
    <r>
      <t>The Rotation and Variance Tests (RT and VT; Acton, 1999) measure the degree to which all rotations are equally good. A small value on both tests indicate no preferred rotation. The critical value of the RT is .19 and the critical value of the VT is .47 (using α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 .05). If the value is lower than the corresponding critical value, then the null hypothesis of simple (vs. circumplex) structure is rejected.</t>
    </r>
  </si>
  <si>
    <r>
      <t xml:space="preserve">Exploratory criteria indicated that the CSIP exhibited the properties of constant radius (Fisher = .04) and equally spaced octants (Gap Test = .089). Mixed results emerged for tests of rotation, with the VT supporting (VT = .35, </t>
    </r>
    <r>
      <rPr>
        <i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 xml:space="preserve">&lt; .05) and the RT not supporting (RT = .35, </t>
    </r>
    <r>
      <rPr>
        <i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 xml:space="preserve">&gt; .05) circumplex structure. According to Browne’s criterion, the CSIP had equally spaced octants but unequal communality (see Table 3).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</si>
</sst>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  <xf numFmtId="164" fontId="1" fillId="0" borderId="0" xfId="0" applyNumberFormat="1" applyFont="1" applyFill="1"/>
    <xf numFmtId="164" fontId="0" fillId="0" borderId="0" xfId="0" applyNumberFormat="1" applyFill="1"/>
    <xf numFmtId="164" fontId="0" fillId="2" borderId="0" xfId="0" applyNumberFormat="1" applyFill="1"/>
    <xf numFmtId="164" fontId="1" fillId="2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64" fontId="0" fillId="2" borderId="0" xfId="0" applyNumberFormat="1" applyFont="1" applyFill="1"/>
    <xf numFmtId="0" fontId="0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'Scale Level'!$B$2:$B$9</c:f>
              <c:numCache>
                <c:formatCode>General</c:formatCode>
                <c:ptCount val="8"/>
                <c:pt idx="0">
                  <c:v>0.65</c:v>
                </c:pt>
                <c:pt idx="1">
                  <c:v>0.85</c:v>
                </c:pt>
                <c:pt idx="2">
                  <c:v>0.59</c:v>
                </c:pt>
                <c:pt idx="3">
                  <c:v>0.15</c:v>
                </c:pt>
                <c:pt idx="4">
                  <c:v>-0.56000000000000005</c:v>
                </c:pt>
                <c:pt idx="5">
                  <c:v>-0.77</c:v>
                </c:pt>
                <c:pt idx="6">
                  <c:v>-0.72</c:v>
                </c:pt>
                <c:pt idx="7">
                  <c:v>-0.06</c:v>
                </c:pt>
              </c:numCache>
            </c:numRef>
          </c:xVal>
          <c:yVal>
            <c:numRef>
              <c:f>'Scale Level'!$C$2:$C$9</c:f>
              <c:numCache>
                <c:formatCode>General</c:formatCode>
                <c:ptCount val="8"/>
                <c:pt idx="0">
                  <c:v>-0.61</c:v>
                </c:pt>
                <c:pt idx="1">
                  <c:v>-0.08</c:v>
                </c:pt>
                <c:pt idx="2">
                  <c:v>0.55000000000000004</c:v>
                </c:pt>
                <c:pt idx="3">
                  <c:v>0.84</c:v>
                </c:pt>
                <c:pt idx="4">
                  <c:v>0.6</c:v>
                </c:pt>
                <c:pt idx="5">
                  <c:v>-0.05</c:v>
                </c:pt>
                <c:pt idx="6">
                  <c:v>-0.39</c:v>
                </c:pt>
                <c:pt idx="7">
                  <c:v>-0.83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F-4B26-83CE-E3D40FB0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68960"/>
        <c:axId val="594770704"/>
      </c:scatterChart>
      <c:valAx>
        <c:axId val="13882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770704"/>
        <c:crosses val="autoZero"/>
        <c:crossBetween val="midCat"/>
      </c:valAx>
      <c:valAx>
        <c:axId val="5947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826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Targeted!$B$2:$B$9</c:f>
              <c:numCache>
                <c:formatCode>0.00</c:formatCode>
                <c:ptCount val="8"/>
                <c:pt idx="0">
                  <c:v>-9.5367880000000002E-2</c:v>
                </c:pt>
                <c:pt idx="1">
                  <c:v>-0.59585343000000002</c:v>
                </c:pt>
                <c:pt idx="2">
                  <c:v>-0.80322961000000004</c:v>
                </c:pt>
                <c:pt idx="3">
                  <c:v>-0.66303962000000005</c:v>
                </c:pt>
                <c:pt idx="4">
                  <c:v>3.4843159999999998E-2</c:v>
                </c:pt>
                <c:pt idx="5">
                  <c:v>0.61298266999999995</c:v>
                </c:pt>
                <c:pt idx="6">
                  <c:v>0.80429289999999998</c:v>
                </c:pt>
                <c:pt idx="7">
                  <c:v>0.58355959000000002</c:v>
                </c:pt>
              </c:numCache>
            </c:numRef>
          </c:xVal>
          <c:yVal>
            <c:numRef>
              <c:f>Targeted!$C$2:$C$9</c:f>
              <c:numCache>
                <c:formatCode>0.00</c:formatCode>
                <c:ptCount val="8"/>
                <c:pt idx="0">
                  <c:v>0.8844303</c:v>
                </c:pt>
                <c:pt idx="1">
                  <c:v>0.6136701</c:v>
                </c:pt>
                <c:pt idx="2">
                  <c:v>-3.2081400000000003E-2</c:v>
                </c:pt>
                <c:pt idx="3">
                  <c:v>-0.54064049999999997</c:v>
                </c:pt>
                <c:pt idx="4">
                  <c:v>-0.81916659999999997</c:v>
                </c:pt>
                <c:pt idx="5">
                  <c:v>-0.46067730000000001</c:v>
                </c:pt>
                <c:pt idx="6">
                  <c:v>-0.1743161</c:v>
                </c:pt>
                <c:pt idx="7">
                  <c:v>0.5884741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2-4660-B164-18CB3EE09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598496"/>
        <c:axId val="1719995808"/>
      </c:scatterChart>
      <c:valAx>
        <c:axId val="16065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719995808"/>
        <c:crosses val="autoZero"/>
        <c:crossBetween val="midCat"/>
      </c:valAx>
      <c:valAx>
        <c:axId val="17199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0659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15</xdr:col>
      <xdr:colOff>304800</xdr:colOff>
      <xdr:row>34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B0A32-543B-48F4-B711-486C9ACC3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</xdr:row>
      <xdr:rowOff>152400</xdr:rowOff>
    </xdr:from>
    <xdr:to>
      <xdr:col>15</xdr:col>
      <xdr:colOff>111252</xdr:colOff>
      <xdr:row>33</xdr:row>
      <xdr:rowOff>161930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B39F2DA-CAFD-4EED-9E3D-ADA5509C0292}"/>
            </a:ext>
          </a:extLst>
        </xdr:cNvPr>
        <xdr:cNvSpPr/>
      </xdr:nvSpPr>
      <xdr:spPr>
        <a:xfrm>
          <a:off x="3238500" y="342900"/>
          <a:ext cx="6016752" cy="610553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142848</xdr:colOff>
      <xdr:row>6</xdr:row>
      <xdr:rowOff>123871</xdr:rowOff>
    </xdr:from>
    <xdr:to>
      <xdr:col>13</xdr:col>
      <xdr:colOff>600057</xdr:colOff>
      <xdr:row>8</xdr:row>
      <xdr:rowOff>17197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9D5E9F3-7F87-44E4-BE28-7FD00DFF5083}"/>
            </a:ext>
          </a:extLst>
        </xdr:cNvPr>
        <xdr:cNvSpPr/>
      </xdr:nvSpPr>
      <xdr:spPr>
        <a:xfrm>
          <a:off x="8067648" y="1266871"/>
          <a:ext cx="457209" cy="274326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</a:t>
          </a:r>
        </a:p>
      </xdr:txBody>
    </xdr:sp>
    <xdr:clientData/>
  </xdr:twoCellAnchor>
  <xdr:twoCellAnchor>
    <xdr:from>
      <xdr:col>6</xdr:col>
      <xdr:colOff>323841</xdr:colOff>
      <xdr:row>25</xdr:row>
      <xdr:rowOff>171476</xdr:rowOff>
    </xdr:from>
    <xdr:to>
      <xdr:col>7</xdr:col>
      <xdr:colOff>171450</xdr:colOff>
      <xdr:row>27</xdr:row>
      <xdr:rowOff>64802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1FD1FAB-7159-4261-8877-5C784971EA6A}"/>
            </a:ext>
          </a:extLst>
        </xdr:cNvPr>
        <xdr:cNvSpPr/>
      </xdr:nvSpPr>
      <xdr:spPr>
        <a:xfrm>
          <a:off x="3981441" y="4933976"/>
          <a:ext cx="457209" cy="274326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LM</a:t>
          </a:r>
        </a:p>
      </xdr:txBody>
    </xdr:sp>
    <xdr:clientData/>
  </xdr:twoCellAnchor>
  <xdr:twoCellAnchor>
    <xdr:from>
      <xdr:col>13</xdr:col>
      <xdr:colOff>152385</xdr:colOff>
      <xdr:row>25</xdr:row>
      <xdr:rowOff>181006</xdr:rowOff>
    </xdr:from>
    <xdr:to>
      <xdr:col>13</xdr:col>
      <xdr:colOff>609594</xdr:colOff>
      <xdr:row>27</xdr:row>
      <xdr:rowOff>74332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A091CF3-47D1-49E6-83AE-D0FB8975CB55}"/>
            </a:ext>
          </a:extLst>
        </xdr:cNvPr>
        <xdr:cNvSpPr/>
      </xdr:nvSpPr>
      <xdr:spPr>
        <a:xfrm>
          <a:off x="8077185" y="4943506"/>
          <a:ext cx="457209" cy="274326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</a:t>
          </a:r>
        </a:p>
      </xdr:txBody>
    </xdr:sp>
    <xdr:clientData/>
  </xdr:twoCellAnchor>
  <xdr:twoCellAnchor>
    <xdr:from>
      <xdr:col>9</xdr:col>
      <xdr:colOff>533376</xdr:colOff>
      <xdr:row>32</xdr:row>
      <xdr:rowOff>57188</xdr:rowOff>
    </xdr:from>
    <xdr:to>
      <xdr:col>10</xdr:col>
      <xdr:colOff>380985</xdr:colOff>
      <xdr:row>33</xdr:row>
      <xdr:rowOff>141014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ECF2FA1-EBE6-46EA-AD26-A9E4B4EA60C8}"/>
            </a:ext>
          </a:extLst>
        </xdr:cNvPr>
        <xdr:cNvSpPr/>
      </xdr:nvSpPr>
      <xdr:spPr>
        <a:xfrm>
          <a:off x="6019776" y="6153188"/>
          <a:ext cx="457209" cy="274326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twoCellAnchor>
  <xdr:twoCellAnchor>
    <xdr:from>
      <xdr:col>5</xdr:col>
      <xdr:colOff>190500</xdr:colOff>
      <xdr:row>17</xdr:row>
      <xdr:rowOff>19074</xdr:rowOff>
    </xdr:from>
    <xdr:to>
      <xdr:col>6</xdr:col>
      <xdr:colOff>38109</xdr:colOff>
      <xdr:row>18</xdr:row>
      <xdr:rowOff>102900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9AB0A55-F5F0-4A76-8563-7BFE9BD86CA7}"/>
            </a:ext>
          </a:extLst>
        </xdr:cNvPr>
        <xdr:cNvSpPr/>
      </xdr:nvSpPr>
      <xdr:spPr>
        <a:xfrm>
          <a:off x="3238500" y="3257574"/>
          <a:ext cx="457209" cy="274326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JK</a:t>
          </a:r>
        </a:p>
      </xdr:txBody>
    </xdr:sp>
    <xdr:clientData/>
  </xdr:twoCellAnchor>
  <xdr:twoCellAnchor>
    <xdr:from>
      <xdr:col>6</xdr:col>
      <xdr:colOff>314304</xdr:colOff>
      <xdr:row>6</xdr:row>
      <xdr:rowOff>123871</xdr:rowOff>
    </xdr:from>
    <xdr:to>
      <xdr:col>7</xdr:col>
      <xdr:colOff>161913</xdr:colOff>
      <xdr:row>8</xdr:row>
      <xdr:rowOff>17197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0C03CFF-3098-4856-A3F3-543DD37A46DF}"/>
            </a:ext>
          </a:extLst>
        </xdr:cNvPr>
        <xdr:cNvSpPr/>
      </xdr:nvSpPr>
      <xdr:spPr>
        <a:xfrm>
          <a:off x="3971904" y="1266871"/>
          <a:ext cx="457209" cy="274326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</a:t>
          </a:r>
        </a:p>
      </xdr:txBody>
    </xdr:sp>
    <xdr:clientData/>
  </xdr:twoCellAnchor>
  <xdr:twoCellAnchor>
    <xdr:from>
      <xdr:col>9</xdr:col>
      <xdr:colOff>533376</xdr:colOff>
      <xdr:row>1</xdr:row>
      <xdr:rowOff>152400</xdr:rowOff>
    </xdr:from>
    <xdr:to>
      <xdr:col>10</xdr:col>
      <xdr:colOff>380985</xdr:colOff>
      <xdr:row>3</xdr:row>
      <xdr:rowOff>45790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F9581F6-37AA-4506-919B-D5A9F322BEA2}"/>
            </a:ext>
          </a:extLst>
        </xdr:cNvPr>
        <xdr:cNvSpPr/>
      </xdr:nvSpPr>
      <xdr:spPr>
        <a:xfrm>
          <a:off x="6019776" y="342900"/>
          <a:ext cx="457209" cy="27439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FG</a:t>
          </a:r>
        </a:p>
      </xdr:txBody>
    </xdr:sp>
    <xdr:clientData/>
  </xdr:twoCellAnchor>
  <xdr:twoCellAnchor>
    <xdr:from>
      <xdr:col>14</xdr:col>
      <xdr:colOff>276189</xdr:colOff>
      <xdr:row>17</xdr:row>
      <xdr:rowOff>19074</xdr:rowOff>
    </xdr:from>
    <xdr:to>
      <xdr:col>15</xdr:col>
      <xdr:colOff>123798</xdr:colOff>
      <xdr:row>18</xdr:row>
      <xdr:rowOff>102900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22E78B4-3AC2-49FD-9D89-D92B643E3E23}"/>
            </a:ext>
          </a:extLst>
        </xdr:cNvPr>
        <xdr:cNvSpPr/>
      </xdr:nvSpPr>
      <xdr:spPr>
        <a:xfrm>
          <a:off x="8810589" y="3257574"/>
          <a:ext cx="457209" cy="274326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14</xdr:col>
      <xdr:colOff>309562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46C194-8251-4E9B-B316-688801232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1</xdr:row>
      <xdr:rowOff>142875</xdr:rowOff>
    </xdr:from>
    <xdr:to>
      <xdr:col>14</xdr:col>
      <xdr:colOff>120777</xdr:colOff>
      <xdr:row>33</xdr:row>
      <xdr:rowOff>155031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46BDE42-9FB7-4590-9005-7FB2C71E3532}"/>
            </a:ext>
          </a:extLst>
        </xdr:cNvPr>
        <xdr:cNvSpPr/>
      </xdr:nvSpPr>
      <xdr:spPr>
        <a:xfrm>
          <a:off x="2638425" y="333375"/>
          <a:ext cx="6016752" cy="610815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0.46449</cdr:x>
      <cdr:y>0.02579</cdr:y>
    </cdr:from>
    <cdr:to>
      <cdr:x>0.5502</cdr:x>
      <cdr:y>0.09722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0C917A3-551D-428C-9003-8B7D1DBC9F9C}"/>
            </a:ext>
          </a:extLst>
        </cdr:cNvPr>
        <cdr:cNvSpPr/>
      </cdr:nvSpPr>
      <cdr:spPr>
        <a:xfrm xmlns:a="http://schemas.openxmlformats.org/drawingml/2006/main">
          <a:off x="2973107" y="165077"/>
          <a:ext cx="54864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 (90°)</a:t>
          </a:r>
        </a:p>
      </cdr:txBody>
    </cdr:sp>
  </cdr:relSizeAnchor>
  <cdr:relSizeAnchor xmlns:cdr="http://schemas.openxmlformats.org/drawingml/2006/chartDrawing">
    <cdr:from>
      <cdr:x>0.13795</cdr:x>
      <cdr:y>0.14088</cdr:y>
    </cdr:from>
    <cdr:to>
      <cdr:x>0.22366</cdr:x>
      <cdr:y>0.21231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7ADCC273-2AFC-4877-9DB2-26FA4A4E4629}"/>
            </a:ext>
          </a:extLst>
        </cdr:cNvPr>
        <cdr:cNvSpPr/>
      </cdr:nvSpPr>
      <cdr:spPr>
        <a:xfrm xmlns:a="http://schemas.openxmlformats.org/drawingml/2006/main">
          <a:off x="882959" y="901745"/>
          <a:ext cx="54864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BC (135°)</a:t>
          </a:r>
        </a:p>
      </cdr:txBody>
    </cdr:sp>
  </cdr:relSizeAnchor>
  <cdr:relSizeAnchor xmlns:cdr="http://schemas.openxmlformats.org/drawingml/2006/chartDrawing">
    <cdr:from>
      <cdr:x>0.04067</cdr:x>
      <cdr:y>0.46677</cdr:y>
    </cdr:from>
    <cdr:to>
      <cdr:x>0.12639</cdr:x>
      <cdr:y>0.5382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EB765CE4-A1DC-4E35-87B9-5BBBFBAEFF6E}"/>
            </a:ext>
          </a:extLst>
        </cdr:cNvPr>
        <cdr:cNvSpPr/>
      </cdr:nvSpPr>
      <cdr:spPr>
        <a:xfrm xmlns:a="http://schemas.openxmlformats.org/drawingml/2006/main">
          <a:off x="260347" y="2987694"/>
          <a:ext cx="54864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(180°)</a:t>
          </a:r>
        </a:p>
      </cdr:txBody>
    </cdr:sp>
  </cdr:relSizeAnchor>
  <cdr:relSizeAnchor xmlns:cdr="http://schemas.openxmlformats.org/drawingml/2006/chartDrawing">
    <cdr:from>
      <cdr:x>0.87698</cdr:x>
      <cdr:y>0.46541</cdr:y>
    </cdr:from>
    <cdr:to>
      <cdr:x>0.9627</cdr:x>
      <cdr:y>0.53684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EA3F66-96B4-4A7A-B3AF-7BE65472B652}"/>
            </a:ext>
          </a:extLst>
        </cdr:cNvPr>
        <cdr:cNvSpPr/>
      </cdr:nvSpPr>
      <cdr:spPr>
        <a:xfrm xmlns:a="http://schemas.openxmlformats.org/drawingml/2006/main">
          <a:off x="5613379" y="2979001"/>
          <a:ext cx="54864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LM (360°)</a:t>
          </a:r>
        </a:p>
      </cdr:txBody>
    </cdr:sp>
  </cdr:relSizeAnchor>
  <cdr:relSizeAnchor xmlns:cdr="http://schemas.openxmlformats.org/drawingml/2006/chartDrawing">
    <cdr:from>
      <cdr:x>0.78349</cdr:x>
      <cdr:y>0.69246</cdr:y>
    </cdr:from>
    <cdr:to>
      <cdr:x>0.8692</cdr:x>
      <cdr:y>0.76389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B566CED7-596B-49F9-82F1-4FDA5D542A95}"/>
            </a:ext>
          </a:extLst>
        </cdr:cNvPr>
        <cdr:cNvSpPr/>
      </cdr:nvSpPr>
      <cdr:spPr>
        <a:xfrm xmlns:a="http://schemas.openxmlformats.org/drawingml/2006/main">
          <a:off x="5014938" y="4432289"/>
          <a:ext cx="54864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JK (315°)</a:t>
          </a:r>
        </a:p>
      </cdr:txBody>
    </cdr:sp>
  </cdr:relSizeAnchor>
  <cdr:relSizeAnchor xmlns:cdr="http://schemas.openxmlformats.org/drawingml/2006/chartDrawing">
    <cdr:from>
      <cdr:x>0.45829</cdr:x>
      <cdr:y>0.90625</cdr:y>
    </cdr:from>
    <cdr:to>
      <cdr:x>0.544</cdr:x>
      <cdr:y>0.97768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151AB9F5-12B8-4F2F-923A-4E859E27AA1B}"/>
            </a:ext>
          </a:extLst>
        </cdr:cNvPr>
        <cdr:cNvSpPr/>
      </cdr:nvSpPr>
      <cdr:spPr>
        <a:xfrm xmlns:a="http://schemas.openxmlformats.org/drawingml/2006/main">
          <a:off x="2933407" y="5800725"/>
          <a:ext cx="54864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 (270°)</a:t>
          </a:r>
        </a:p>
      </cdr:txBody>
    </cdr:sp>
  </cdr:relSizeAnchor>
  <cdr:relSizeAnchor xmlns:cdr="http://schemas.openxmlformats.org/drawingml/2006/chartDrawing">
    <cdr:from>
      <cdr:x>0.78362</cdr:x>
      <cdr:y>0.14187</cdr:y>
    </cdr:from>
    <cdr:to>
      <cdr:x>0.86933</cdr:x>
      <cdr:y>0.2133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E1388203-6A58-4ACF-9742-60A65D1892B2}"/>
            </a:ext>
          </a:extLst>
        </cdr:cNvPr>
        <cdr:cNvSpPr/>
      </cdr:nvSpPr>
      <cdr:spPr>
        <a:xfrm xmlns:a="http://schemas.openxmlformats.org/drawingml/2006/main">
          <a:off x="5015770" y="908068"/>
          <a:ext cx="54864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 (45°)</a:t>
          </a:r>
        </a:p>
      </cdr:txBody>
    </cdr:sp>
  </cdr:relSizeAnchor>
  <cdr:relSizeAnchor xmlns:cdr="http://schemas.openxmlformats.org/drawingml/2006/chartDrawing">
    <cdr:from>
      <cdr:x>0.13889</cdr:x>
      <cdr:y>0.68998</cdr:y>
    </cdr:from>
    <cdr:to>
      <cdr:x>0.22461</cdr:x>
      <cdr:y>0.76141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46038A61-98ED-4BA1-BB5F-AD0C16956F15}"/>
            </a:ext>
          </a:extLst>
        </cdr:cNvPr>
        <cdr:cNvSpPr/>
      </cdr:nvSpPr>
      <cdr:spPr>
        <a:xfrm xmlns:a="http://schemas.openxmlformats.org/drawingml/2006/main">
          <a:off x="889028" y="4416438"/>
          <a:ext cx="54864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FG (225°)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E4A6-AF86-4194-8487-CE7FBA4741AB}">
  <dimension ref="A1:AC65"/>
  <sheetViews>
    <sheetView workbookViewId="0"/>
  </sheetViews>
  <sheetFormatPr defaultRowHeight="15" x14ac:dyDescent="0.25"/>
  <cols>
    <col min="1" max="2" width="9.140625" style="3"/>
    <col min="3" max="3" width="45.7109375" style="3" customWidth="1"/>
    <col min="4" max="11" width="9.140625" style="3"/>
    <col min="12" max="12" width="45.7109375" style="3" customWidth="1"/>
    <col min="13" max="22" width="9.140625" style="3"/>
    <col min="23" max="23" width="45.7109375" style="3" customWidth="1"/>
    <col min="24" max="16384" width="9.140625" style="3"/>
  </cols>
  <sheetData>
    <row r="1" spans="1:29" x14ac:dyDescent="0.25">
      <c r="A1" s="3" t="s">
        <v>35</v>
      </c>
      <c r="B1" s="3" t="s">
        <v>103</v>
      </c>
      <c r="C1" s="3" t="s">
        <v>104</v>
      </c>
      <c r="D1" s="3" t="s">
        <v>36</v>
      </c>
      <c r="E1" s="3" t="s">
        <v>37</v>
      </c>
      <c r="F1" s="3" t="s">
        <v>38</v>
      </c>
    </row>
    <row r="2" spans="1:29" x14ac:dyDescent="0.25">
      <c r="A2" s="3">
        <v>1</v>
      </c>
      <c r="B2" s="3" t="s">
        <v>39</v>
      </c>
      <c r="C2" s="3" t="s">
        <v>105</v>
      </c>
      <c r="D2" s="4">
        <v>0.46696647550868098</v>
      </c>
      <c r="E2" s="5">
        <v>-0.15296810437759101</v>
      </c>
      <c r="F2" s="5">
        <v>0.241456930205873</v>
      </c>
      <c r="G2" s="3" t="s">
        <v>169</v>
      </c>
      <c r="J2" s="3" t="s">
        <v>177</v>
      </c>
      <c r="U2" s="3" t="s">
        <v>188</v>
      </c>
    </row>
    <row r="3" spans="1:29" x14ac:dyDescent="0.25">
      <c r="A3" s="3">
        <v>2</v>
      </c>
      <c r="B3" s="3" t="s">
        <v>40</v>
      </c>
      <c r="C3" s="3" t="s">
        <v>106</v>
      </c>
      <c r="D3" s="4">
        <v>0.56565586192300799</v>
      </c>
      <c r="E3" s="5">
        <v>0.18279553587264</v>
      </c>
      <c r="F3" s="5">
        <v>0.35338076206282598</v>
      </c>
      <c r="G3" s="3" t="s">
        <v>170</v>
      </c>
      <c r="J3" t="s">
        <v>10</v>
      </c>
      <c r="K3" s="3" t="s">
        <v>178</v>
      </c>
      <c r="L3" s="3" t="s">
        <v>179</v>
      </c>
      <c r="M3" t="s">
        <v>36</v>
      </c>
      <c r="N3" t="s">
        <v>37</v>
      </c>
      <c r="O3" s="3" t="s">
        <v>185</v>
      </c>
      <c r="P3" s="3" t="s">
        <v>186</v>
      </c>
      <c r="Q3" s="3" t="s">
        <v>187</v>
      </c>
      <c r="U3" t="s">
        <v>10</v>
      </c>
      <c r="V3" s="3" t="s">
        <v>178</v>
      </c>
      <c r="W3" s="3" t="s">
        <v>179</v>
      </c>
      <c r="X3" t="s">
        <v>36</v>
      </c>
      <c r="Y3" t="s">
        <v>37</v>
      </c>
      <c r="Z3" s="3" t="s">
        <v>185</v>
      </c>
      <c r="AA3" s="3" t="s">
        <v>186</v>
      </c>
      <c r="AB3" s="3" t="s">
        <v>189</v>
      </c>
      <c r="AC3" s="3" t="s">
        <v>187</v>
      </c>
    </row>
    <row r="4" spans="1:29" x14ac:dyDescent="0.25">
      <c r="A4" s="3">
        <v>3</v>
      </c>
      <c r="B4" s="3" t="s">
        <v>41</v>
      </c>
      <c r="C4" s="3" t="s">
        <v>107</v>
      </c>
      <c r="D4" s="5">
        <v>8.5246858772635103E-2</v>
      </c>
      <c r="E4" s="4">
        <v>0.47465532106219199</v>
      </c>
      <c r="F4" s="5">
        <v>0.232564700743254</v>
      </c>
      <c r="G4" s="3" t="s">
        <v>171</v>
      </c>
      <c r="J4" s="23">
        <f>VLOOKUP($L$4:$L$11,$C$2:$F$65,4,FALSE)</f>
        <v>0.241456930205873</v>
      </c>
      <c r="K4" s="3">
        <v>0.60299999999999998</v>
      </c>
      <c r="L4" s="3" t="s">
        <v>105</v>
      </c>
      <c r="M4" s="25">
        <f>VLOOKUP($L$4:$L$11,$C$2:$D$65,2,FALSE)</f>
        <v>0.46696647550868098</v>
      </c>
      <c r="N4" s="25">
        <f>VLOOKUP($L$4:$L$11,$C$2:$E$65,3,FALSE)</f>
        <v>-0.15296810437759101</v>
      </c>
      <c r="O4">
        <f>ATAN2(M4,N4)</f>
        <v>-0.31656215199279597</v>
      </c>
      <c r="P4">
        <f t="shared" ref="P4:P11" si="0">DEGREES(O4)</f>
        <v>-18.137675262766091</v>
      </c>
      <c r="Q4">
        <f>0-P4</f>
        <v>18.137675262766091</v>
      </c>
      <c r="T4" s="3" t="s">
        <v>190</v>
      </c>
      <c r="U4" s="23">
        <f>VLOOKUP($W$4:$W$11,$C$2:$F$65,4,FALSE)</f>
        <v>9.7752351432723206E-2</v>
      </c>
      <c r="V4" s="3">
        <v>0.622</v>
      </c>
      <c r="W4" s="3" t="s">
        <v>109</v>
      </c>
      <c r="X4" s="25">
        <f>VLOOKUP($W$4:$W$11,$C$2:$D$65,2,FALSE)</f>
        <v>-0.30728517541460898</v>
      </c>
      <c r="Y4" s="25">
        <f>VLOOKUP($W$4:$W$11,$C$2:$E$65,3,FALSE)</f>
        <v>5.7690314638906302E-2</v>
      </c>
      <c r="Z4">
        <f>ATAN2(X4,Y4)</f>
        <v>2.9560109916974637</v>
      </c>
      <c r="AA4">
        <f t="shared" ref="AA4:AA11" si="1">DEGREES(Z4)</f>
        <v>169.3669540185457</v>
      </c>
      <c r="AB4">
        <f t="shared" ref="AB4:AB9" si="2">AA4</f>
        <v>169.3669540185457</v>
      </c>
      <c r="AC4">
        <f>180-AB4</f>
        <v>10.633045981454302</v>
      </c>
    </row>
    <row r="5" spans="1:29" x14ac:dyDescent="0.25">
      <c r="A5" s="3">
        <v>4</v>
      </c>
      <c r="B5" s="3" t="s">
        <v>42</v>
      </c>
      <c r="C5" s="3" t="s">
        <v>108</v>
      </c>
      <c r="D5" s="5">
        <v>-0.221812262333699</v>
      </c>
      <c r="E5" s="4">
        <v>0.56082252272513899</v>
      </c>
      <c r="F5" s="5">
        <v>0.36372258171738298</v>
      </c>
      <c r="G5" s="3" t="s">
        <v>172</v>
      </c>
      <c r="J5" s="23">
        <f t="shared" ref="J5:J11" si="3">VLOOKUP($L$4:$L$11,$C$2:$F$65,4,FALSE)</f>
        <v>0.52566382404233103</v>
      </c>
      <c r="K5" s="3">
        <v>0.78800000000000003</v>
      </c>
      <c r="L5" s="3" t="s">
        <v>113</v>
      </c>
      <c r="M5" s="25">
        <f t="shared" ref="M5:M11" si="4">VLOOKUP($L$4:$L$11,$C$2:$D$65,2,FALSE)</f>
        <v>0.71686188926118999</v>
      </c>
      <c r="N5" s="25">
        <f t="shared" ref="N5:N11" si="5">VLOOKUP($L$4:$L$11,$C$2:$E$65,3,FALSE)</f>
        <v>0.108502791518045</v>
      </c>
      <c r="O5">
        <f t="shared" ref="O5:O11" si="6">ATAN2(M5,N5)</f>
        <v>0.15021781286214037</v>
      </c>
      <c r="P5">
        <f t="shared" si="0"/>
        <v>8.6068466846866567</v>
      </c>
      <c r="Q5">
        <f t="shared" ref="Q5:Q11" si="7">0-P5</f>
        <v>-8.6068466846866567</v>
      </c>
      <c r="T5" s="3" t="s">
        <v>191</v>
      </c>
      <c r="U5" s="23">
        <f t="shared" ref="U5:U11" si="8">VLOOKUP($W$4:$W$11,$C$2:$F$65,4,FALSE)</f>
        <v>0.31405791090721302</v>
      </c>
      <c r="V5" s="3">
        <v>0.56299999999999994</v>
      </c>
      <c r="W5" s="3" t="s">
        <v>117</v>
      </c>
      <c r="X5" s="25">
        <f t="shared" ref="X5:X11" si="9">VLOOKUP($W$4:$W$11,$C$2:$D$65,2,FALSE)</f>
        <v>-0.54428141576179001</v>
      </c>
      <c r="Y5" s="25">
        <f t="shared" ref="Y5:Y11" si="10">VLOOKUP($W$4:$W$11,$C$2:$E$65,3,FALSE)</f>
        <v>0.13347528371782699</v>
      </c>
      <c r="Z5">
        <f t="shared" ref="Z5:Z11" si="11">ATAN2(X5,Y5)</f>
        <v>2.9011064196180323</v>
      </c>
      <c r="AA5">
        <f t="shared" si="1"/>
        <v>166.22115376242246</v>
      </c>
      <c r="AB5">
        <f t="shared" si="2"/>
        <v>166.22115376242246</v>
      </c>
      <c r="AC5">
        <f t="shared" ref="AC5:AC11" si="12">180-AB5</f>
        <v>13.77884623757754</v>
      </c>
    </row>
    <row r="6" spans="1:29" x14ac:dyDescent="0.25">
      <c r="A6" s="3">
        <v>5</v>
      </c>
      <c r="B6" s="3" t="s">
        <v>43</v>
      </c>
      <c r="C6" s="3" t="s">
        <v>109</v>
      </c>
      <c r="D6" s="4">
        <v>-0.30728517541460898</v>
      </c>
      <c r="E6" s="5">
        <v>5.7690314638906302E-2</v>
      </c>
      <c r="F6" s="5">
        <v>9.7752351432723206E-2</v>
      </c>
      <c r="G6" s="3" t="s">
        <v>173</v>
      </c>
      <c r="J6" s="23">
        <f t="shared" si="3"/>
        <v>0.31583734595117002</v>
      </c>
      <c r="K6" s="3">
        <v>0.71099999999999997</v>
      </c>
      <c r="L6" s="3" t="s">
        <v>121</v>
      </c>
      <c r="M6" s="25">
        <f t="shared" si="4"/>
        <v>0.55441517757776504</v>
      </c>
      <c r="N6" s="25">
        <f t="shared" si="5"/>
        <v>-9.1984546650975593E-2</v>
      </c>
      <c r="O6">
        <f t="shared" si="6"/>
        <v>-0.16441504713419028</v>
      </c>
      <c r="P6">
        <f t="shared" si="0"/>
        <v>-9.4202882892336035</v>
      </c>
      <c r="Q6">
        <f t="shared" si="7"/>
        <v>9.4202882892336035</v>
      </c>
      <c r="T6" s="3" t="s">
        <v>192</v>
      </c>
      <c r="U6" s="23">
        <f t="shared" si="8"/>
        <v>0.194500928104856</v>
      </c>
      <c r="V6" s="3">
        <v>0.64700000000000002</v>
      </c>
      <c r="W6" s="3" t="s">
        <v>125</v>
      </c>
      <c r="X6" s="25">
        <f t="shared" si="9"/>
        <v>-0.41820648154601298</v>
      </c>
      <c r="Y6" s="25">
        <f t="shared" si="10"/>
        <v>0.14001523809128699</v>
      </c>
      <c r="Z6">
        <f t="shared" si="11"/>
        <v>2.8185233081976637</v>
      </c>
      <c r="AA6">
        <f t="shared" si="1"/>
        <v>161.48949001897671</v>
      </c>
      <c r="AB6">
        <f t="shared" si="2"/>
        <v>161.48949001897671</v>
      </c>
      <c r="AC6">
        <f t="shared" si="12"/>
        <v>18.51050998102329</v>
      </c>
    </row>
    <row r="7" spans="1:29" x14ac:dyDescent="0.25">
      <c r="A7" s="3">
        <v>6</v>
      </c>
      <c r="B7" s="3" t="s">
        <v>44</v>
      </c>
      <c r="C7" s="3" t="s">
        <v>110</v>
      </c>
      <c r="D7" s="5">
        <v>-0.14183595762198001</v>
      </c>
      <c r="E7" s="5">
        <v>-0.17618412435283301</v>
      </c>
      <c r="F7" s="5">
        <v>5.11582845485185E-2</v>
      </c>
      <c r="G7" s="3" t="s">
        <v>174</v>
      </c>
      <c r="J7" s="23">
        <f t="shared" si="3"/>
        <v>0.33692097162692902</v>
      </c>
      <c r="K7" s="3">
        <v>0.73</v>
      </c>
      <c r="L7" s="3" t="s">
        <v>129</v>
      </c>
      <c r="M7" s="25">
        <f t="shared" si="4"/>
        <v>0.57631768400610495</v>
      </c>
      <c r="N7" s="25">
        <f t="shared" si="5"/>
        <v>-6.9129579260743604E-2</v>
      </c>
      <c r="O7">
        <f t="shared" si="6"/>
        <v>-0.11938010259401297</v>
      </c>
      <c r="P7">
        <f t="shared" si="0"/>
        <v>-6.8399760364757141</v>
      </c>
      <c r="Q7">
        <f t="shared" si="7"/>
        <v>6.8399760364757141</v>
      </c>
      <c r="T7" s="3" t="s">
        <v>193</v>
      </c>
      <c r="U7" s="23">
        <f t="shared" si="8"/>
        <v>9.3824705878499295E-2</v>
      </c>
      <c r="V7" s="3">
        <v>0.71399999999999997</v>
      </c>
      <c r="W7" s="3" t="s">
        <v>133</v>
      </c>
      <c r="X7" s="25">
        <f t="shared" si="9"/>
        <v>-0.28592476269285599</v>
      </c>
      <c r="Y7" s="25">
        <f t="shared" si="10"/>
        <v>0.109871451967894</v>
      </c>
      <c r="Z7">
        <f t="shared" si="11"/>
        <v>2.7747223412798183</v>
      </c>
      <c r="AA7">
        <f t="shared" si="1"/>
        <v>158.97987947599202</v>
      </c>
      <c r="AB7">
        <f t="shared" si="2"/>
        <v>158.97987947599202</v>
      </c>
      <c r="AC7">
        <f t="shared" si="12"/>
        <v>21.020120524007979</v>
      </c>
    </row>
    <row r="8" spans="1:29" x14ac:dyDescent="0.25">
      <c r="A8" s="3">
        <v>7</v>
      </c>
      <c r="B8" s="3" t="s">
        <v>45</v>
      </c>
      <c r="C8" s="3" t="s">
        <v>111</v>
      </c>
      <c r="D8" s="5">
        <v>-0.194800828979419</v>
      </c>
      <c r="E8" s="4">
        <v>-0.488881454693333</v>
      </c>
      <c r="F8" s="5">
        <v>0.27695243971413802</v>
      </c>
      <c r="G8" s="3" t="s">
        <v>175</v>
      </c>
      <c r="J8" s="23">
        <f t="shared" si="3"/>
        <v>0.38723568890372001</v>
      </c>
      <c r="K8" s="3">
        <v>0.747</v>
      </c>
      <c r="L8" s="3" t="s">
        <v>137</v>
      </c>
      <c r="M8" s="25">
        <f t="shared" si="4"/>
        <v>0.61986012487064202</v>
      </c>
      <c r="N8" s="25">
        <f t="shared" si="5"/>
        <v>-5.4855396262102098E-2</v>
      </c>
      <c r="O8">
        <f t="shared" si="6"/>
        <v>-8.8266467091377074E-2</v>
      </c>
      <c r="P8">
        <f t="shared" si="0"/>
        <v>-5.0572960368662772</v>
      </c>
      <c r="Q8">
        <f t="shared" si="7"/>
        <v>5.0572960368662772</v>
      </c>
      <c r="T8" s="3" t="s">
        <v>194</v>
      </c>
      <c r="U8" s="23">
        <f t="shared" si="8"/>
        <v>7.0765934087101204E-2</v>
      </c>
      <c r="V8" s="3">
        <v>0.67100000000000004</v>
      </c>
      <c r="W8" s="3" t="s">
        <v>141</v>
      </c>
      <c r="X8" s="25">
        <f t="shared" si="9"/>
        <v>-0.265851433302288</v>
      </c>
      <c r="Y8" s="25">
        <f t="shared" si="10"/>
        <v>9.4313041632909309E-3</v>
      </c>
      <c r="Z8">
        <f t="shared" si="11"/>
        <v>3.1061316801908752</v>
      </c>
      <c r="AA8">
        <f t="shared" si="1"/>
        <v>177.96823588681633</v>
      </c>
      <c r="AB8">
        <f t="shared" si="2"/>
        <v>177.96823588681633</v>
      </c>
      <c r="AC8">
        <f t="shared" si="12"/>
        <v>2.0317641131836695</v>
      </c>
    </row>
    <row r="9" spans="1:29" x14ac:dyDescent="0.25">
      <c r="A9" s="3">
        <v>8</v>
      </c>
      <c r="B9" s="3" t="s">
        <v>46</v>
      </c>
      <c r="C9" s="3" t="s">
        <v>112</v>
      </c>
      <c r="D9" s="5">
        <v>-0.22629244479218</v>
      </c>
      <c r="E9" s="4">
        <v>-0.43969193329485101</v>
      </c>
      <c r="F9" s="5">
        <v>0.24453726677458601</v>
      </c>
      <c r="G9" s="3" t="s">
        <v>176</v>
      </c>
      <c r="J9" s="23">
        <f t="shared" si="3"/>
        <v>0.44571752280815802</v>
      </c>
      <c r="K9" s="3">
        <v>0.78300000000000003</v>
      </c>
      <c r="L9" s="3" t="s">
        <v>145</v>
      </c>
      <c r="M9" s="25">
        <f t="shared" si="4"/>
        <v>0.65671766962131894</v>
      </c>
      <c r="N9" s="25">
        <f t="shared" si="5"/>
        <v>0.120164159445744</v>
      </c>
      <c r="O9">
        <f t="shared" si="6"/>
        <v>0.18097490405724423</v>
      </c>
      <c r="P9">
        <f t="shared" si="0"/>
        <v>10.369098200265093</v>
      </c>
      <c r="Q9">
        <f t="shared" si="7"/>
        <v>-10.369098200265093</v>
      </c>
      <c r="T9" s="3" t="s">
        <v>195</v>
      </c>
      <c r="U9" s="23">
        <f t="shared" si="8"/>
        <v>9.1313454418137902E-2</v>
      </c>
      <c r="V9" s="3">
        <v>0.73299999999999998</v>
      </c>
      <c r="W9" s="3" t="s">
        <v>149</v>
      </c>
      <c r="X9" s="25">
        <f t="shared" si="9"/>
        <v>-0.30114376660993802</v>
      </c>
      <c r="Y9" s="25">
        <f t="shared" si="10"/>
        <v>2.5017718723281401E-2</v>
      </c>
      <c r="Z9">
        <f t="shared" si="11"/>
        <v>3.058707318292897</v>
      </c>
      <c r="AA9">
        <f t="shared" si="1"/>
        <v>175.25102010396114</v>
      </c>
      <c r="AB9">
        <f t="shared" si="2"/>
        <v>175.25102010396114</v>
      </c>
      <c r="AC9">
        <f t="shared" si="12"/>
        <v>4.7489798960388612</v>
      </c>
    </row>
    <row r="10" spans="1:29" x14ac:dyDescent="0.25">
      <c r="A10" s="3">
        <v>9</v>
      </c>
      <c r="B10" s="3" t="s">
        <v>47</v>
      </c>
      <c r="C10" s="3" t="s">
        <v>113</v>
      </c>
      <c r="D10" s="4">
        <v>0.71686188926118999</v>
      </c>
      <c r="E10" s="5">
        <v>0.108502791518045</v>
      </c>
      <c r="F10" s="5">
        <v>0.52566382404233103</v>
      </c>
      <c r="G10" s="3" t="s">
        <v>169</v>
      </c>
      <c r="J10" s="23">
        <f t="shared" si="3"/>
        <v>0.459587172679293</v>
      </c>
      <c r="K10" s="3">
        <v>0.80600000000000005</v>
      </c>
      <c r="L10" s="3" t="s">
        <v>153</v>
      </c>
      <c r="M10" s="25">
        <f t="shared" si="4"/>
        <v>0.67719778325465596</v>
      </c>
      <c r="N10" s="25">
        <f t="shared" si="5"/>
        <v>3.1469589038847202E-2</v>
      </c>
      <c r="O10">
        <f t="shared" si="6"/>
        <v>4.6436899785749046E-2</v>
      </c>
      <c r="P10">
        <f t="shared" si="0"/>
        <v>2.6606383713953772</v>
      </c>
      <c r="Q10">
        <f t="shared" si="7"/>
        <v>-2.6606383713953772</v>
      </c>
      <c r="T10" s="3" t="s">
        <v>196</v>
      </c>
      <c r="U10" s="23">
        <f t="shared" si="8"/>
        <v>0.26339664548430203</v>
      </c>
      <c r="V10" s="3">
        <v>0.54300000000000004</v>
      </c>
      <c r="W10" s="3" t="s">
        <v>157</v>
      </c>
      <c r="X10" s="25">
        <f t="shared" si="9"/>
        <v>-0.50559611183346997</v>
      </c>
      <c r="Y10" s="25">
        <f t="shared" si="10"/>
        <v>-8.8143162997357305E-2</v>
      </c>
      <c r="Z10">
        <f t="shared" si="11"/>
        <v>-2.9689921749900661</v>
      </c>
      <c r="AA10">
        <f t="shared" si="1"/>
        <v>-170.11072103429754</v>
      </c>
      <c r="AB10">
        <f>360+AA10</f>
        <v>189.88927896570246</v>
      </c>
      <c r="AC10">
        <f t="shared" si="12"/>
        <v>-9.8892789657024593</v>
      </c>
    </row>
    <row r="11" spans="1:29" x14ac:dyDescent="0.25">
      <c r="A11" s="3">
        <v>10</v>
      </c>
      <c r="B11" s="3" t="s">
        <v>48</v>
      </c>
      <c r="C11" s="3" t="s">
        <v>114</v>
      </c>
      <c r="D11" s="4">
        <v>0.51875713778812405</v>
      </c>
      <c r="E11" s="5">
        <v>0.232455393466653</v>
      </c>
      <c r="F11" s="5">
        <v>0.323144477957863</v>
      </c>
      <c r="G11" s="3" t="s">
        <v>170</v>
      </c>
      <c r="J11" s="23">
        <f t="shared" si="3"/>
        <v>0.33284158270613901</v>
      </c>
      <c r="K11" s="3">
        <v>0.71499999999999997</v>
      </c>
      <c r="L11" s="3" t="s">
        <v>161</v>
      </c>
      <c r="M11" s="25">
        <f t="shared" si="4"/>
        <v>0.57611074320690603</v>
      </c>
      <c r="N11" s="25">
        <f t="shared" si="5"/>
        <v>3.0626692079395001E-2</v>
      </c>
      <c r="O11">
        <f t="shared" si="6"/>
        <v>5.311112464369383E-2</v>
      </c>
      <c r="P11">
        <f t="shared" si="0"/>
        <v>3.0430432872769146</v>
      </c>
      <c r="Q11">
        <f t="shared" si="7"/>
        <v>-3.0430432872769146</v>
      </c>
      <c r="T11" s="3" t="s">
        <v>197</v>
      </c>
      <c r="U11" s="23">
        <f t="shared" si="8"/>
        <v>8.04101945962922E-2</v>
      </c>
      <c r="V11" s="3">
        <v>0.68100000000000005</v>
      </c>
      <c r="W11" s="3" t="s">
        <v>165</v>
      </c>
      <c r="X11" s="25">
        <f t="shared" si="9"/>
        <v>-0.28316860177001901</v>
      </c>
      <c r="Y11" s="25">
        <f t="shared" si="10"/>
        <v>-1.5024565481386601E-2</v>
      </c>
      <c r="Z11">
        <f t="shared" si="11"/>
        <v>-3.0885836336620365</v>
      </c>
      <c r="AA11">
        <f t="shared" si="1"/>
        <v>-176.96280688201466</v>
      </c>
      <c r="AB11">
        <f>360+AA11</f>
        <v>183.03719311798534</v>
      </c>
      <c r="AC11">
        <f t="shared" si="12"/>
        <v>-3.0371931179853391</v>
      </c>
    </row>
    <row r="12" spans="1:29" x14ac:dyDescent="0.25">
      <c r="A12" s="3">
        <v>11</v>
      </c>
      <c r="B12" s="3" t="s">
        <v>49</v>
      </c>
      <c r="C12" s="3" t="s">
        <v>115</v>
      </c>
      <c r="D12" s="5">
        <v>-2.1209258247808099E-2</v>
      </c>
      <c r="E12" s="4">
        <v>0.407872232865855</v>
      </c>
      <c r="F12" s="5">
        <v>0.16680959097840101</v>
      </c>
      <c r="G12" s="3" t="s">
        <v>171</v>
      </c>
      <c r="J12" t="s">
        <v>184</v>
      </c>
      <c r="K12" s="3">
        <v>0.92</v>
      </c>
      <c r="M12"/>
      <c r="N12"/>
      <c r="O12" t="s">
        <v>198</v>
      </c>
      <c r="P12">
        <f>AVERAGE(P4:P11)</f>
        <v>-1.8469511352147061</v>
      </c>
      <c r="U12" t="s">
        <v>184</v>
      </c>
      <c r="V12" s="3">
        <v>0.88</v>
      </c>
      <c r="X12"/>
      <c r="Y12"/>
      <c r="Z12"/>
      <c r="AA12" t="s">
        <v>198</v>
      </c>
      <c r="AB12">
        <f>AVERAGE(AB4:AB11)</f>
        <v>172.77540066880027</v>
      </c>
      <c r="AC12"/>
    </row>
    <row r="13" spans="1:29" x14ac:dyDescent="0.25">
      <c r="A13" s="3">
        <v>12</v>
      </c>
      <c r="B13" s="3" t="s">
        <v>50</v>
      </c>
      <c r="C13" s="3" t="s">
        <v>116</v>
      </c>
      <c r="D13" s="4">
        <v>-0.29881585720800102</v>
      </c>
      <c r="E13" s="4">
        <v>0.59466245691470998</v>
      </c>
      <c r="F13" s="5">
        <v>0.44291435418279201</v>
      </c>
      <c r="G13" s="3" t="s">
        <v>172</v>
      </c>
      <c r="J13"/>
      <c r="M13"/>
      <c r="N13"/>
      <c r="U13"/>
      <c r="X13"/>
      <c r="Y13"/>
    </row>
    <row r="14" spans="1:29" x14ac:dyDescent="0.25">
      <c r="A14" s="3">
        <v>13</v>
      </c>
      <c r="B14" s="3" t="s">
        <v>51</v>
      </c>
      <c r="C14" s="3" t="s">
        <v>117</v>
      </c>
      <c r="D14" s="4">
        <v>-0.54428141576179001</v>
      </c>
      <c r="E14" s="5">
        <v>0.13347528371782699</v>
      </c>
      <c r="F14" s="5">
        <v>0.31405791090721302</v>
      </c>
      <c r="G14" s="3" t="s">
        <v>173</v>
      </c>
      <c r="J14" t="s">
        <v>180</v>
      </c>
      <c r="M14"/>
      <c r="N14"/>
      <c r="U14" t="s">
        <v>199</v>
      </c>
      <c r="X14"/>
      <c r="Y14"/>
    </row>
    <row r="15" spans="1:29" x14ac:dyDescent="0.25">
      <c r="A15" s="3">
        <v>14</v>
      </c>
      <c r="B15" s="3" t="s">
        <v>52</v>
      </c>
      <c r="C15" s="3" t="s">
        <v>118</v>
      </c>
      <c r="D15" s="5">
        <v>-0.16292618152334701</v>
      </c>
      <c r="E15" s="5">
        <v>-4.7977825261110503E-2</v>
      </c>
      <c r="F15" s="5">
        <v>2.8846812342564102E-2</v>
      </c>
      <c r="G15" s="3" t="s">
        <v>174</v>
      </c>
      <c r="J15" t="s">
        <v>10</v>
      </c>
      <c r="K15" s="3" t="s">
        <v>178</v>
      </c>
      <c r="L15" s="3" t="s">
        <v>179</v>
      </c>
      <c r="M15" t="s">
        <v>36</v>
      </c>
      <c r="N15" t="s">
        <v>37</v>
      </c>
      <c r="O15" s="3" t="s">
        <v>185</v>
      </c>
      <c r="P15" s="3" t="s">
        <v>186</v>
      </c>
      <c r="Q15" s="3" t="s">
        <v>187</v>
      </c>
      <c r="U15" t="s">
        <v>10</v>
      </c>
      <c r="V15" s="3" t="s">
        <v>178</v>
      </c>
      <c r="W15" s="3" t="s">
        <v>179</v>
      </c>
      <c r="X15" t="s">
        <v>36</v>
      </c>
      <c r="Y15" t="s">
        <v>37</v>
      </c>
      <c r="Z15" s="3" t="s">
        <v>185</v>
      </c>
      <c r="AA15" s="3" t="s">
        <v>186</v>
      </c>
      <c r="AB15" s="3" t="s">
        <v>189</v>
      </c>
      <c r="AC15" s="3" t="s">
        <v>187</v>
      </c>
    </row>
    <row r="16" spans="1:29" x14ac:dyDescent="0.25">
      <c r="A16" s="3">
        <v>15</v>
      </c>
      <c r="B16" s="3" t="s">
        <v>53</v>
      </c>
      <c r="C16" s="3" t="s">
        <v>119</v>
      </c>
      <c r="D16" s="5">
        <v>-0.178691867097302</v>
      </c>
      <c r="E16" s="4">
        <v>-0.55446018341305303</v>
      </c>
      <c r="F16" s="5">
        <v>0.339356878357156</v>
      </c>
      <c r="G16" s="3" t="s">
        <v>175</v>
      </c>
      <c r="J16" s="23">
        <f>VLOOKUP($L$16:$L$23,$C$2:$F$65,4,FALSE)</f>
        <v>0.35338076206282598</v>
      </c>
      <c r="K16" s="3">
        <v>0.71699999999999997</v>
      </c>
      <c r="L16" s="3" t="s">
        <v>106</v>
      </c>
      <c r="M16" s="23">
        <f>VLOOKUP($L$16:$L$23,$C$2:$D$65,2,FALSE)</f>
        <v>0.56565586192300799</v>
      </c>
      <c r="N16" s="25">
        <f>VLOOKUP($L$16:$L$23,$C$2:$E$65,3,FALSE)</f>
        <v>0.18279553587264</v>
      </c>
      <c r="O16">
        <f>ATAN2(M16,N16)</f>
        <v>0.31256388172980726</v>
      </c>
      <c r="P16">
        <f t="shared" ref="P16:P23" si="13">DEGREES(O16)</f>
        <v>17.908591251344177</v>
      </c>
      <c r="Q16">
        <f>45-P16</f>
        <v>27.091408748655823</v>
      </c>
      <c r="T16" s="3" t="s">
        <v>200</v>
      </c>
      <c r="U16" s="23">
        <f>VLOOKUP($W16:$W$23,$C$2:$F$65,4,FALSE)</f>
        <v>5.11582845485185E-2</v>
      </c>
      <c r="V16" s="3">
        <v>0.72199999999999998</v>
      </c>
      <c r="W16" s="3" t="s">
        <v>110</v>
      </c>
      <c r="X16" s="24">
        <f>VLOOKUP($W$16:$W$23,$C$2:$D$65,2,FALSE)</f>
        <v>-0.14183595762198001</v>
      </c>
      <c r="Y16" s="24">
        <f>VLOOKUP($W$16:$W$23,$C$2:$E$65,3,FALSE)</f>
        <v>-0.17618412435283301</v>
      </c>
      <c r="Z16">
        <f>ATAN2(X16,Y16)</f>
        <v>-2.2486052699975749</v>
      </c>
      <c r="AA16">
        <f t="shared" ref="AA16:AA23" si="14">DEGREES(Z16)</f>
        <v>-128.835591761736</v>
      </c>
      <c r="AB16">
        <f t="shared" ref="AB16:AB23" si="15">360+AA16</f>
        <v>231.164408238264</v>
      </c>
      <c r="AC16">
        <f>225-AB16</f>
        <v>-6.1644082382640022</v>
      </c>
    </row>
    <row r="17" spans="1:29" x14ac:dyDescent="0.25">
      <c r="A17" s="3">
        <v>16</v>
      </c>
      <c r="B17" s="3" t="s">
        <v>54</v>
      </c>
      <c r="C17" s="3" t="s">
        <v>120</v>
      </c>
      <c r="D17" s="5">
        <v>6.37071553866774E-2</v>
      </c>
      <c r="E17" s="4">
        <v>-0.45504263084528901</v>
      </c>
      <c r="F17" s="5">
        <v>0.211122397534065</v>
      </c>
      <c r="G17" s="3" t="s">
        <v>176</v>
      </c>
      <c r="J17" s="23">
        <f t="shared" ref="J17:J23" si="16">VLOOKUP($L$16:$L$23,$C$2:$F$65,4,FALSE)</f>
        <v>0.323144477957863</v>
      </c>
      <c r="K17" s="3">
        <v>0.72</v>
      </c>
      <c r="L17" s="3" t="s">
        <v>114</v>
      </c>
      <c r="M17" s="23">
        <f t="shared" ref="M17:M23" si="17">VLOOKUP($L$16:$L$23,$C$2:$D$65,2,FALSE)</f>
        <v>0.51875713778812405</v>
      </c>
      <c r="N17" s="25">
        <f t="shared" ref="N17:N23" si="18">VLOOKUP($L$16:$L$23,$C$2:$E$65,3,FALSE)</f>
        <v>0.232455393466653</v>
      </c>
      <c r="O17">
        <f t="shared" ref="O17:O23" si="19">ATAN2(M17,N17)</f>
        <v>0.42127327537959269</v>
      </c>
      <c r="P17">
        <f t="shared" si="13"/>
        <v>24.137180700903155</v>
      </c>
      <c r="Q17">
        <f t="shared" ref="Q17:Q23" si="20">45-P17</f>
        <v>20.862819299096845</v>
      </c>
      <c r="T17" s="3" t="s">
        <v>201</v>
      </c>
      <c r="U17" s="23">
        <f>VLOOKUP($W17:$W$23,$C$2:$F$65,4,FALSE)</f>
        <v>2.8846812342564102E-2</v>
      </c>
      <c r="V17" s="3">
        <v>0.751</v>
      </c>
      <c r="W17" s="3" t="s">
        <v>118</v>
      </c>
      <c r="X17" s="24">
        <f t="shared" ref="X17:X23" si="21">VLOOKUP($W$16:$W$23,$C$2:$D$65,2,FALSE)</f>
        <v>-0.16292618152334701</v>
      </c>
      <c r="Y17" s="24">
        <f t="shared" ref="Y17:Y23" si="22">VLOOKUP($W$16:$W$23,$C$2:$E$65,3,FALSE)</f>
        <v>-4.7977825261110503E-2</v>
      </c>
      <c r="Z17">
        <f t="shared" ref="Z17:Z23" si="23">ATAN2(X17,Y17)</f>
        <v>-2.8552115632453483</v>
      </c>
      <c r="AA17">
        <f t="shared" si="14"/>
        <v>-163.59157219090858</v>
      </c>
      <c r="AB17">
        <f t="shared" si="15"/>
        <v>196.40842780909142</v>
      </c>
      <c r="AC17">
        <f t="shared" ref="AC17:AC23" si="24">225-AB17</f>
        <v>28.591572190908579</v>
      </c>
    </row>
    <row r="18" spans="1:29" x14ac:dyDescent="0.25">
      <c r="A18" s="3">
        <v>17</v>
      </c>
      <c r="B18" s="3" t="s">
        <v>55</v>
      </c>
      <c r="C18" s="3" t="s">
        <v>121</v>
      </c>
      <c r="D18" s="4">
        <v>0.55441517757776504</v>
      </c>
      <c r="E18" s="5">
        <v>-9.1984546650975593E-2</v>
      </c>
      <c r="F18" s="5">
        <v>0.31583734595117002</v>
      </c>
      <c r="G18" s="3" t="s">
        <v>169</v>
      </c>
      <c r="J18" s="23">
        <f t="shared" si="16"/>
        <v>0.32638913472787101</v>
      </c>
      <c r="K18" s="3">
        <v>0.64700000000000002</v>
      </c>
      <c r="L18" s="3" t="s">
        <v>122</v>
      </c>
      <c r="M18" s="23">
        <f t="shared" si="17"/>
        <v>0.56387490032209298</v>
      </c>
      <c r="N18" s="25">
        <f t="shared" si="18"/>
        <v>9.1838072250133101E-2</v>
      </c>
      <c r="O18">
        <f t="shared" si="19"/>
        <v>0.16145196232528999</v>
      </c>
      <c r="P18">
        <f t="shared" si="13"/>
        <v>9.2505160353442903</v>
      </c>
      <c r="Q18">
        <f t="shared" si="20"/>
        <v>35.74948396465571</v>
      </c>
      <c r="T18" s="3" t="s">
        <v>202</v>
      </c>
      <c r="U18" s="23">
        <f>VLOOKUP($W18:$W$23,$C$2:$F$65,4,FALSE)</f>
        <v>0.15314727732047601</v>
      </c>
      <c r="V18" s="3">
        <v>0.35899999999999999</v>
      </c>
      <c r="W18" s="3" t="s">
        <v>126</v>
      </c>
      <c r="X18" s="24">
        <f t="shared" si="21"/>
        <v>-0.31996401388161599</v>
      </c>
      <c r="Y18" s="24">
        <f t="shared" si="22"/>
        <v>-0.225322673384728</v>
      </c>
      <c r="Z18">
        <f t="shared" si="23"/>
        <v>-2.5280450676168247</v>
      </c>
      <c r="AA18">
        <f t="shared" si="14"/>
        <v>-144.84631279330887</v>
      </c>
      <c r="AB18">
        <f t="shared" si="15"/>
        <v>215.15368720669113</v>
      </c>
      <c r="AC18">
        <f t="shared" si="24"/>
        <v>9.8463127933088685</v>
      </c>
    </row>
    <row r="19" spans="1:29" x14ac:dyDescent="0.25">
      <c r="A19" s="3">
        <v>18</v>
      </c>
      <c r="B19" s="3" t="s">
        <v>56</v>
      </c>
      <c r="C19" s="3" t="s">
        <v>122</v>
      </c>
      <c r="D19" s="4">
        <v>0.56387490032209298</v>
      </c>
      <c r="E19" s="5">
        <v>9.1838072250133101E-2</v>
      </c>
      <c r="F19" s="5">
        <v>0.32638913472787101</v>
      </c>
      <c r="G19" s="3" t="s">
        <v>170</v>
      </c>
      <c r="J19" s="23">
        <f t="shared" si="16"/>
        <v>0.50109557158439499</v>
      </c>
      <c r="K19" s="3">
        <v>0.749</v>
      </c>
      <c r="L19" s="3" t="s">
        <v>130</v>
      </c>
      <c r="M19" s="23">
        <f t="shared" si="17"/>
        <v>0.692501853989406</v>
      </c>
      <c r="N19" s="25">
        <f t="shared" si="18"/>
        <v>0.14675405890683599</v>
      </c>
      <c r="O19">
        <f t="shared" si="19"/>
        <v>0.20882909586168813</v>
      </c>
      <c r="P19">
        <f t="shared" si="13"/>
        <v>11.965025832407616</v>
      </c>
      <c r="Q19">
        <f t="shared" si="20"/>
        <v>33.034974167592381</v>
      </c>
      <c r="T19" s="3" t="s">
        <v>203</v>
      </c>
      <c r="U19" s="23">
        <f>VLOOKUP($W19:$W$23,$C$2:$F$65,4,FALSE)</f>
        <v>0.123614899269036</v>
      </c>
      <c r="V19" s="3">
        <v>0.54100000000000004</v>
      </c>
      <c r="W19" s="3" t="s">
        <v>134</v>
      </c>
      <c r="X19" s="24">
        <f t="shared" si="21"/>
        <v>-0.30854129891850202</v>
      </c>
      <c r="Y19" s="24">
        <f t="shared" si="22"/>
        <v>-0.168573918892336</v>
      </c>
      <c r="Z19">
        <f t="shared" si="23"/>
        <v>-2.6415501232794005</v>
      </c>
      <c r="AA19">
        <f t="shared" si="14"/>
        <v>-151.34967343617197</v>
      </c>
      <c r="AB19">
        <f t="shared" si="15"/>
        <v>208.65032656382803</v>
      </c>
      <c r="AC19">
        <f t="shared" si="24"/>
        <v>16.349673436171969</v>
      </c>
    </row>
    <row r="20" spans="1:29" x14ac:dyDescent="0.25">
      <c r="A20" s="3">
        <v>19</v>
      </c>
      <c r="B20" s="3" t="s">
        <v>57</v>
      </c>
      <c r="C20" s="3" t="s">
        <v>123</v>
      </c>
      <c r="D20" s="4">
        <v>0.49413994969201702</v>
      </c>
      <c r="E20" s="4">
        <v>0.31470781837830297</v>
      </c>
      <c r="F20" s="5">
        <v>0.34321530083006002</v>
      </c>
      <c r="G20" s="3" t="s">
        <v>171</v>
      </c>
      <c r="J20" s="6">
        <f t="shared" si="16"/>
        <v>0.20870244580316799</v>
      </c>
      <c r="K20" s="2">
        <v>0.59499999999999997</v>
      </c>
      <c r="L20" s="2" t="s">
        <v>138</v>
      </c>
      <c r="M20" s="6">
        <f t="shared" si="17"/>
        <v>-5.3682940260841E-2</v>
      </c>
      <c r="N20" s="26">
        <f t="shared" si="18"/>
        <v>0.453674539431209</v>
      </c>
      <c r="O20" s="2">
        <f t="shared" si="19"/>
        <v>1.688577835696236</v>
      </c>
      <c r="P20" s="2">
        <f t="shared" si="13"/>
        <v>96.748383364729293</v>
      </c>
      <c r="Q20" s="2">
        <f t="shared" si="20"/>
        <v>-51.748383364729293</v>
      </c>
      <c r="T20" s="3" t="s">
        <v>204</v>
      </c>
      <c r="U20" s="23">
        <f>VLOOKUP($W20:$W$23,$C$2:$F$65,4,FALSE)</f>
        <v>4.1551911908818497E-2</v>
      </c>
      <c r="V20" s="3">
        <v>0.75900000000000001</v>
      </c>
      <c r="W20" s="3" t="s">
        <v>142</v>
      </c>
      <c r="X20" s="24">
        <f t="shared" si="21"/>
        <v>-1.8235234943161E-2</v>
      </c>
      <c r="Y20" s="24">
        <f t="shared" si="22"/>
        <v>-0.203025584878818</v>
      </c>
      <c r="Z20">
        <f t="shared" si="23"/>
        <v>-1.6603733885450571</v>
      </c>
      <c r="AA20">
        <f t="shared" si="14"/>
        <v>-95.132387579466965</v>
      </c>
      <c r="AB20">
        <f t="shared" si="15"/>
        <v>264.86761242053302</v>
      </c>
      <c r="AC20">
        <f t="shared" si="24"/>
        <v>-39.867612420533021</v>
      </c>
    </row>
    <row r="21" spans="1:29" x14ac:dyDescent="0.25">
      <c r="A21" s="3">
        <v>20</v>
      </c>
      <c r="B21" s="3" t="s">
        <v>58</v>
      </c>
      <c r="C21" s="3" t="s">
        <v>124</v>
      </c>
      <c r="D21" s="5">
        <v>-0.14520220127177599</v>
      </c>
      <c r="E21" s="4">
        <v>0.48130596424310701</v>
      </c>
      <c r="F21" s="5">
        <v>0.25273911047015701</v>
      </c>
      <c r="G21" s="3" t="s">
        <v>172</v>
      </c>
      <c r="J21" s="23">
        <f t="shared" si="16"/>
        <v>0.39615389555108199</v>
      </c>
      <c r="K21" s="3">
        <v>0.77200000000000002</v>
      </c>
      <c r="L21" s="3" t="s">
        <v>146</v>
      </c>
      <c r="M21" s="23">
        <f t="shared" si="17"/>
        <v>0.54299643287544297</v>
      </c>
      <c r="N21" s="25">
        <f t="shared" si="18"/>
        <v>0.31829038539614501</v>
      </c>
      <c r="O21">
        <f t="shared" si="19"/>
        <v>0.53019128149760109</v>
      </c>
      <c r="P21">
        <f t="shared" si="13"/>
        <v>30.377722764445114</v>
      </c>
      <c r="Q21">
        <f t="shared" si="20"/>
        <v>14.622277235554886</v>
      </c>
      <c r="T21" s="3" t="s">
        <v>205</v>
      </c>
      <c r="U21" s="23">
        <f>VLOOKUP($W21:$W$23,$C$2:$F$65,4,FALSE)</f>
        <v>0.35247020093945602</v>
      </c>
      <c r="V21" s="3">
        <v>0.372</v>
      </c>
      <c r="W21" s="3" t="s">
        <v>150</v>
      </c>
      <c r="X21" s="24">
        <f t="shared" si="21"/>
        <v>-0.200156065922276</v>
      </c>
      <c r="Y21" s="24">
        <f t="shared" si="22"/>
        <v>-0.55893447756778603</v>
      </c>
      <c r="Z21">
        <f t="shared" si="23"/>
        <v>-1.9146714625316079</v>
      </c>
      <c r="AA21">
        <f t="shared" si="14"/>
        <v>-109.70259395720187</v>
      </c>
      <c r="AB21">
        <f t="shared" si="15"/>
        <v>250.29740604279812</v>
      </c>
      <c r="AC21">
        <f t="shared" si="24"/>
        <v>-25.297406042798116</v>
      </c>
    </row>
    <row r="22" spans="1:29" x14ac:dyDescent="0.25">
      <c r="A22" s="3">
        <v>21</v>
      </c>
      <c r="B22" s="3" t="s">
        <v>59</v>
      </c>
      <c r="C22" s="3" t="s">
        <v>125</v>
      </c>
      <c r="D22" s="4">
        <v>-0.41820648154601298</v>
      </c>
      <c r="E22" s="5">
        <v>0.14001523809128699</v>
      </c>
      <c r="F22" s="5">
        <v>0.194500928104856</v>
      </c>
      <c r="G22" s="3" t="s">
        <v>173</v>
      </c>
      <c r="J22" s="23">
        <f t="shared" si="16"/>
        <v>0.17423989581594301</v>
      </c>
      <c r="K22" s="3">
        <v>0.60299999999999998</v>
      </c>
      <c r="L22" s="3" t="s">
        <v>154</v>
      </c>
      <c r="M22" s="23">
        <f t="shared" si="17"/>
        <v>0.17440383418028199</v>
      </c>
      <c r="N22" s="25">
        <f t="shared" si="18"/>
        <v>0.37924029116004998</v>
      </c>
      <c r="O22">
        <f t="shared" si="19"/>
        <v>1.1397592252563844</v>
      </c>
      <c r="P22">
        <f t="shared" si="13"/>
        <v>65.30339326829133</v>
      </c>
      <c r="Q22">
        <f t="shared" si="20"/>
        <v>-20.30339326829133</v>
      </c>
      <c r="T22" s="2" t="s">
        <v>206</v>
      </c>
      <c r="U22" s="6">
        <f>VLOOKUP($W22:$W$23,$C$2:$F$65,4,FALSE)</f>
        <v>1.4146092764573501E-2</v>
      </c>
      <c r="V22" s="2">
        <v>0.68400000000000005</v>
      </c>
      <c r="W22" s="2" t="s">
        <v>158</v>
      </c>
      <c r="X22" s="7">
        <f t="shared" si="21"/>
        <v>5.4363109611813398E-2</v>
      </c>
      <c r="Y22" s="7">
        <f t="shared" si="22"/>
        <v>-0.105786318009029</v>
      </c>
      <c r="Z22" s="2">
        <f t="shared" si="23"/>
        <v>-1.0960942374978098</v>
      </c>
      <c r="AA22" s="2">
        <f t="shared" si="14"/>
        <v>-62.8015737572346</v>
      </c>
      <c r="AB22" s="2">
        <f t="shared" si="15"/>
        <v>297.19842624276538</v>
      </c>
      <c r="AC22" s="2">
        <f t="shared" si="24"/>
        <v>-72.198426242765379</v>
      </c>
    </row>
    <row r="23" spans="1:29" x14ac:dyDescent="0.25">
      <c r="A23" s="3">
        <v>22</v>
      </c>
      <c r="B23" s="3" t="s">
        <v>60</v>
      </c>
      <c r="C23" s="3" t="s">
        <v>126</v>
      </c>
      <c r="D23" s="4">
        <v>-0.31996401388161599</v>
      </c>
      <c r="E23" s="5">
        <v>-0.225322673384728</v>
      </c>
      <c r="F23" s="5">
        <v>0.15314727732047601</v>
      </c>
      <c r="G23" s="3" t="s">
        <v>174</v>
      </c>
      <c r="J23" s="6">
        <f t="shared" si="16"/>
        <v>0.116357263143467</v>
      </c>
      <c r="K23" s="2">
        <v>0.51</v>
      </c>
      <c r="L23" s="2" t="s">
        <v>162</v>
      </c>
      <c r="M23" s="6">
        <f t="shared" si="17"/>
        <v>-1.11582278093619E-2</v>
      </c>
      <c r="N23" s="26">
        <f t="shared" si="18"/>
        <v>0.34092925526510898</v>
      </c>
      <c r="O23" s="2">
        <f t="shared" si="19"/>
        <v>1.6035135138475971</v>
      </c>
      <c r="P23" s="2">
        <f t="shared" si="13"/>
        <v>91.874556735659809</v>
      </c>
      <c r="Q23" s="2">
        <f t="shared" si="20"/>
        <v>-46.874556735659809</v>
      </c>
      <c r="T23" s="3" t="s">
        <v>207</v>
      </c>
      <c r="U23" s="23">
        <f>VLOOKUP($W23:$W$23,$C$2:$F$65,4,FALSE)</f>
        <v>0.18578133442835201</v>
      </c>
      <c r="V23" s="3">
        <v>0.67800000000000005</v>
      </c>
      <c r="W23" s="3" t="s">
        <v>166</v>
      </c>
      <c r="X23" s="24">
        <f t="shared" si="21"/>
        <v>-0.17807231107212501</v>
      </c>
      <c r="Y23" s="24">
        <f t="shared" si="22"/>
        <v>-0.39251953640269299</v>
      </c>
      <c r="Z23">
        <f t="shared" si="23"/>
        <v>-1.9966937500818176</v>
      </c>
      <c r="AA23">
        <f t="shared" si="14"/>
        <v>-114.40212485983731</v>
      </c>
      <c r="AB23">
        <f t="shared" si="15"/>
        <v>245.59787514016267</v>
      </c>
      <c r="AC23">
        <f t="shared" si="24"/>
        <v>-20.597875140162671</v>
      </c>
    </row>
    <row r="24" spans="1:29" x14ac:dyDescent="0.25">
      <c r="A24" s="3">
        <v>23</v>
      </c>
      <c r="B24" s="3" t="s">
        <v>61</v>
      </c>
      <c r="C24" s="3" t="s">
        <v>127</v>
      </c>
      <c r="D24" s="4">
        <v>-0.31860519390741798</v>
      </c>
      <c r="E24" s="4">
        <v>-0.34589468317125899</v>
      </c>
      <c r="F24" s="5">
        <v>0.22115240143093001</v>
      </c>
      <c r="G24" s="3" t="s">
        <v>175</v>
      </c>
      <c r="J24" t="s">
        <v>184</v>
      </c>
      <c r="K24" s="3">
        <v>0.89</v>
      </c>
      <c r="M24"/>
      <c r="N24"/>
      <c r="O24" t="s">
        <v>198</v>
      </c>
      <c r="P24">
        <f>AVERAGE(P16:P23)</f>
        <v>43.445671244140598</v>
      </c>
      <c r="Q24"/>
      <c r="U24" t="s">
        <v>184</v>
      </c>
      <c r="V24" s="3">
        <v>0.86</v>
      </c>
      <c r="X24"/>
      <c r="Y24"/>
      <c r="Z24"/>
      <c r="AA24" t="s">
        <v>198</v>
      </c>
      <c r="AB24">
        <f>AVERAGE(AB16:AB23)</f>
        <v>238.6672712080167</v>
      </c>
      <c r="AC24"/>
    </row>
    <row r="25" spans="1:29" x14ac:dyDescent="0.25">
      <c r="A25" s="3">
        <v>24</v>
      </c>
      <c r="B25" s="3" t="s">
        <v>62</v>
      </c>
      <c r="C25" s="3" t="s">
        <v>128</v>
      </c>
      <c r="D25" s="5">
        <v>9.7547662740009505E-2</v>
      </c>
      <c r="E25" s="4">
        <v>-0.46653529641650698</v>
      </c>
      <c r="F25" s="5">
        <v>0.22717072930847701</v>
      </c>
      <c r="G25" s="3" t="s">
        <v>176</v>
      </c>
      <c r="J25"/>
      <c r="M25"/>
      <c r="N25"/>
      <c r="U25"/>
      <c r="X25"/>
      <c r="Y25"/>
    </row>
    <row r="26" spans="1:29" x14ac:dyDescent="0.25">
      <c r="A26" s="3">
        <v>25</v>
      </c>
      <c r="B26" s="3" t="s">
        <v>63</v>
      </c>
      <c r="C26" s="3" t="s">
        <v>129</v>
      </c>
      <c r="D26" s="4">
        <v>0.57631768400610495</v>
      </c>
      <c r="E26" s="5">
        <v>-6.9129579260743604E-2</v>
      </c>
      <c r="F26" s="5">
        <v>0.33692097162692902</v>
      </c>
      <c r="G26" s="3" t="s">
        <v>169</v>
      </c>
      <c r="J26" t="s">
        <v>181</v>
      </c>
      <c r="M26"/>
      <c r="N26"/>
      <c r="U26" t="s">
        <v>208</v>
      </c>
      <c r="X26"/>
      <c r="Y26"/>
    </row>
    <row r="27" spans="1:29" x14ac:dyDescent="0.25">
      <c r="A27" s="3">
        <v>26</v>
      </c>
      <c r="B27" s="3" t="s">
        <v>64</v>
      </c>
      <c r="C27" s="3" t="s">
        <v>130</v>
      </c>
      <c r="D27" s="4">
        <v>0.692501853989406</v>
      </c>
      <c r="E27" s="5">
        <v>0.14675405890683599</v>
      </c>
      <c r="F27" s="5">
        <v>0.50109557158439499</v>
      </c>
      <c r="G27" s="3" t="s">
        <v>170</v>
      </c>
      <c r="J27" t="s">
        <v>10</v>
      </c>
      <c r="K27" s="3" t="s">
        <v>178</v>
      </c>
      <c r="L27" s="3" t="s">
        <v>179</v>
      </c>
      <c r="M27" t="s">
        <v>36</v>
      </c>
      <c r="N27" t="s">
        <v>37</v>
      </c>
      <c r="O27" s="3" t="s">
        <v>185</v>
      </c>
      <c r="P27" s="3" t="s">
        <v>186</v>
      </c>
      <c r="Q27" s="3" t="s">
        <v>187</v>
      </c>
      <c r="U27" t="s">
        <v>10</v>
      </c>
      <c r="V27" s="3" t="s">
        <v>178</v>
      </c>
      <c r="W27" s="3" t="s">
        <v>179</v>
      </c>
      <c r="X27" t="s">
        <v>36</v>
      </c>
      <c r="Y27" t="s">
        <v>37</v>
      </c>
      <c r="Z27" s="3" t="s">
        <v>185</v>
      </c>
      <c r="AA27" s="3" t="s">
        <v>186</v>
      </c>
      <c r="AB27" s="3" t="s">
        <v>189</v>
      </c>
      <c r="AC27" s="3" t="s">
        <v>187</v>
      </c>
    </row>
    <row r="28" spans="1:29" x14ac:dyDescent="0.25">
      <c r="A28" s="3">
        <v>27</v>
      </c>
      <c r="B28" s="3" t="s">
        <v>65</v>
      </c>
      <c r="C28" s="3" t="s">
        <v>131</v>
      </c>
      <c r="D28" s="5">
        <v>-7.1536890002275394E-2</v>
      </c>
      <c r="E28" s="4">
        <v>0.46647573541975001</v>
      </c>
      <c r="F28" s="5">
        <v>0.22271713836659501</v>
      </c>
      <c r="G28" s="3" t="s">
        <v>171</v>
      </c>
      <c r="J28" s="23">
        <f>VLOOKUP($L$28:$L$35,$C$2:$F$65,4,FALSE)</f>
        <v>0.232564700743254</v>
      </c>
      <c r="K28" s="3">
        <v>0.69899999999999995</v>
      </c>
      <c r="L28" s="3" t="s">
        <v>107</v>
      </c>
      <c r="M28" s="25">
        <f>VLOOKUP($L$28:$L$35,$C$2:$D$65,2,FALSE)</f>
        <v>8.5246858772635103E-2</v>
      </c>
      <c r="N28" s="25">
        <f>VLOOKUP($L$28:$L$35,$C$2:$E$65,3,FALSE)</f>
        <v>0.47465532106219199</v>
      </c>
      <c r="O28">
        <f>ATAN2(M28,N28)</f>
        <v>1.3930933867354751</v>
      </c>
      <c r="P28">
        <f t="shared" ref="P28:P35" si="25">DEGREES(O28)</f>
        <v>79.81837152752891</v>
      </c>
      <c r="Q28">
        <f>90-P28</f>
        <v>10.18162847247109</v>
      </c>
      <c r="T28" s="3" t="s">
        <v>209</v>
      </c>
      <c r="U28" s="23">
        <f>VLOOKUP($W$28:$W$35,$C$2:$F$65,4,FALSE)</f>
        <v>0.27695243971413802</v>
      </c>
      <c r="V28" s="3">
        <v>0.58699999999999997</v>
      </c>
      <c r="W28" s="3" t="s">
        <v>111</v>
      </c>
      <c r="X28" s="25">
        <f>VLOOKUP($W$28:$W$35,$C$2:$D$65,2,FALSE)</f>
        <v>-0.194800828979419</v>
      </c>
      <c r="Y28" s="25">
        <f>VLOOKUP($W$28:$W$35,$C$2:$E$65,3,FALSE)</f>
        <v>-0.488881454693333</v>
      </c>
      <c r="Z28">
        <f>ATAN2(X28,Y28)</f>
        <v>-1.9499763981769254</v>
      </c>
      <c r="AA28">
        <f t="shared" ref="AA28:AA35" si="26">DEGREES(Z28)</f>
        <v>-111.72541776565954</v>
      </c>
      <c r="AB28">
        <f t="shared" ref="AB28:AB35" si="27">360+AA28</f>
        <v>248.27458223434047</v>
      </c>
      <c r="AC28">
        <f>270-AB28</f>
        <v>21.725417765659529</v>
      </c>
    </row>
    <row r="29" spans="1:29" x14ac:dyDescent="0.25">
      <c r="A29" s="3">
        <v>28</v>
      </c>
      <c r="B29" s="3" t="s">
        <v>66</v>
      </c>
      <c r="C29" s="3" t="s">
        <v>132</v>
      </c>
      <c r="D29" s="5">
        <v>-0.15461419199872201</v>
      </c>
      <c r="E29" s="4">
        <v>0.52252204436365401</v>
      </c>
      <c r="F29" s="5">
        <v>0.29693483521338998</v>
      </c>
      <c r="G29" s="3" t="s">
        <v>172</v>
      </c>
      <c r="J29" s="23">
        <f t="shared" ref="J29:J35" si="28">VLOOKUP($L$28:$L$35,$C$2:$F$65,4,FALSE)</f>
        <v>0.16680959097840101</v>
      </c>
      <c r="K29" s="3">
        <v>0.65400000000000003</v>
      </c>
      <c r="L29" s="3" t="s">
        <v>115</v>
      </c>
      <c r="M29" s="25">
        <f t="shared" ref="M29:M35" si="29">VLOOKUP($L$28:$L$35,$C$2:$D$65,2,FALSE)</f>
        <v>-2.1209258247808099E-2</v>
      </c>
      <c r="N29" s="25">
        <f t="shared" ref="N29:N35" si="30">VLOOKUP($L$28:$L$35,$C$2:$E$65,3,FALSE)</f>
        <v>0.407872232865855</v>
      </c>
      <c r="O29">
        <f t="shared" ref="O29:O35" si="31">ATAN2(M29,N29)</f>
        <v>1.6227492940717734</v>
      </c>
      <c r="P29">
        <f t="shared" si="25"/>
        <v>92.976685758146317</v>
      </c>
      <c r="Q29">
        <f t="shared" ref="Q29:Q35" si="32">90-P29</f>
        <v>-2.9766857581463171</v>
      </c>
      <c r="T29" s="3" t="s">
        <v>210</v>
      </c>
      <c r="U29" s="23">
        <f t="shared" ref="U29:U35" si="33">VLOOKUP($W$28:$W$35,$C$2:$F$65,4,FALSE)</f>
        <v>0.339356878357156</v>
      </c>
      <c r="V29" s="3">
        <v>0.65300000000000002</v>
      </c>
      <c r="W29" s="3" t="s">
        <v>119</v>
      </c>
      <c r="X29" s="25">
        <f t="shared" ref="X29:X35" si="34">VLOOKUP($W$28:$W$35,$C$2:$D$65,2,FALSE)</f>
        <v>-0.178691867097302</v>
      </c>
      <c r="Y29" s="25">
        <f t="shared" ref="Y29:Y35" si="35">VLOOKUP($W$28:$W$35,$C$2:$E$65,3,FALSE)</f>
        <v>-0.55446018341305303</v>
      </c>
      <c r="Z29">
        <f t="shared" ref="Z29:Z35" si="36">ATAN2(X29,Y29)</f>
        <v>-1.8825668328679295</v>
      </c>
      <c r="AA29">
        <f t="shared" si="26"/>
        <v>-107.86313417464258</v>
      </c>
      <c r="AB29">
        <f t="shared" si="27"/>
        <v>252.1368658253574</v>
      </c>
      <c r="AC29">
        <f t="shared" ref="AC29:AC35" si="37">270-AB29</f>
        <v>17.863134174642596</v>
      </c>
    </row>
    <row r="30" spans="1:29" x14ac:dyDescent="0.25">
      <c r="A30" s="3">
        <v>29</v>
      </c>
      <c r="B30" s="3" t="s">
        <v>67</v>
      </c>
      <c r="C30" s="3" t="s">
        <v>133</v>
      </c>
      <c r="D30" s="5">
        <v>-0.28592476269285599</v>
      </c>
      <c r="E30" s="5">
        <v>0.109871451967894</v>
      </c>
      <c r="F30" s="5">
        <v>9.3824705878499295E-2</v>
      </c>
      <c r="G30" s="3" t="s">
        <v>173</v>
      </c>
      <c r="J30" s="6">
        <f t="shared" si="28"/>
        <v>0.34321530083006002</v>
      </c>
      <c r="K30" s="2">
        <v>0.55200000000000005</v>
      </c>
      <c r="L30" s="2" t="s">
        <v>123</v>
      </c>
      <c r="M30" s="26">
        <f t="shared" si="29"/>
        <v>0.49413994969201702</v>
      </c>
      <c r="N30" s="26">
        <f t="shared" si="30"/>
        <v>0.31470781837830297</v>
      </c>
      <c r="O30" s="2">
        <f t="shared" si="31"/>
        <v>0.56709661378336551</v>
      </c>
      <c r="P30" s="2">
        <f t="shared" si="25"/>
        <v>32.492242545947313</v>
      </c>
      <c r="Q30" s="2">
        <f t="shared" si="32"/>
        <v>57.507757454052687</v>
      </c>
      <c r="T30" s="3" t="s">
        <v>211</v>
      </c>
      <c r="U30" s="23">
        <f t="shared" si="33"/>
        <v>0.22115240143093001</v>
      </c>
      <c r="V30" s="3">
        <v>0.376</v>
      </c>
      <c r="W30" s="3" t="s">
        <v>127</v>
      </c>
      <c r="X30" s="25">
        <f t="shared" si="34"/>
        <v>-0.31860519390741798</v>
      </c>
      <c r="Y30" s="25">
        <f t="shared" si="35"/>
        <v>-0.34589468317125899</v>
      </c>
      <c r="Z30">
        <f t="shared" si="36"/>
        <v>-2.3151498430046935</v>
      </c>
      <c r="AA30">
        <f t="shared" si="26"/>
        <v>-132.64831494454407</v>
      </c>
      <c r="AB30">
        <f t="shared" si="27"/>
        <v>227.35168505545593</v>
      </c>
      <c r="AC30">
        <f t="shared" si="37"/>
        <v>42.648314944544069</v>
      </c>
    </row>
    <row r="31" spans="1:29" x14ac:dyDescent="0.25">
      <c r="A31" s="3">
        <v>30</v>
      </c>
      <c r="B31" s="3" t="s">
        <v>68</v>
      </c>
      <c r="C31" s="3" t="s">
        <v>134</v>
      </c>
      <c r="D31" s="4">
        <v>-0.30854129891850202</v>
      </c>
      <c r="E31" s="5">
        <v>-0.168573918892336</v>
      </c>
      <c r="F31" s="5">
        <v>0.123614899269036</v>
      </c>
      <c r="G31" s="3" t="s">
        <v>174</v>
      </c>
      <c r="J31" s="23">
        <f t="shared" si="28"/>
        <v>0.22271713836659501</v>
      </c>
      <c r="K31" s="3">
        <v>0.68100000000000005</v>
      </c>
      <c r="L31" s="3" t="s">
        <v>131</v>
      </c>
      <c r="M31" s="25">
        <f t="shared" si="29"/>
        <v>-7.1536890002275394E-2</v>
      </c>
      <c r="N31" s="25">
        <f t="shared" si="30"/>
        <v>0.46647573541975001</v>
      </c>
      <c r="O31">
        <f t="shared" si="31"/>
        <v>1.722966876892267</v>
      </c>
      <c r="P31">
        <f t="shared" si="25"/>
        <v>98.718730286763389</v>
      </c>
      <c r="Q31">
        <f t="shared" si="32"/>
        <v>-8.7187302867633889</v>
      </c>
      <c r="T31" s="2" t="s">
        <v>212</v>
      </c>
      <c r="U31" s="6">
        <f t="shared" si="33"/>
        <v>0.31141356017307897</v>
      </c>
      <c r="V31" s="2">
        <v>0.53800000000000003</v>
      </c>
      <c r="W31" s="2" t="s">
        <v>135</v>
      </c>
      <c r="X31" s="26">
        <f t="shared" si="34"/>
        <v>-0.405245381803228</v>
      </c>
      <c r="Y31" s="26">
        <f t="shared" si="35"/>
        <v>-0.383653151557803</v>
      </c>
      <c r="Z31" s="2">
        <f t="shared" si="36"/>
        <v>-2.3835577568413866</v>
      </c>
      <c r="AA31" s="2">
        <f t="shared" si="26"/>
        <v>-136.56779969268118</v>
      </c>
      <c r="AB31" s="2">
        <f t="shared" si="27"/>
        <v>223.43220030731882</v>
      </c>
      <c r="AC31" s="2">
        <f t="shared" si="37"/>
        <v>46.567799692681177</v>
      </c>
    </row>
    <row r="32" spans="1:29" x14ac:dyDescent="0.25">
      <c r="A32" s="3">
        <v>31</v>
      </c>
      <c r="B32" s="3" t="s">
        <v>69</v>
      </c>
      <c r="C32" s="3" t="s">
        <v>135</v>
      </c>
      <c r="D32" s="4">
        <v>-0.405245381803228</v>
      </c>
      <c r="E32" s="4">
        <v>-0.383653151557803</v>
      </c>
      <c r="F32" s="5">
        <v>0.31141356017307897</v>
      </c>
      <c r="G32" s="3" t="s">
        <v>175</v>
      </c>
      <c r="J32" s="23">
        <f t="shared" si="28"/>
        <v>0.20936826438908501</v>
      </c>
      <c r="K32" s="3">
        <v>0.66800000000000004</v>
      </c>
      <c r="L32" s="3" t="s">
        <v>139</v>
      </c>
      <c r="M32" s="25">
        <f t="shared" si="29"/>
        <v>-2.0490547046175901E-2</v>
      </c>
      <c r="N32" s="25">
        <f t="shared" si="30"/>
        <v>0.45710874184468803</v>
      </c>
      <c r="O32">
        <f t="shared" si="31"/>
        <v>1.6155927550280229</v>
      </c>
      <c r="P32">
        <f t="shared" si="25"/>
        <v>92.566646275018826</v>
      </c>
      <c r="Q32">
        <f t="shared" si="32"/>
        <v>-2.5666462750188259</v>
      </c>
      <c r="T32" s="3" t="s">
        <v>213</v>
      </c>
      <c r="U32" s="23">
        <f t="shared" si="33"/>
        <v>0.27829044529782598</v>
      </c>
      <c r="V32" s="3">
        <v>0.56699999999999995</v>
      </c>
      <c r="W32" s="3" t="s">
        <v>143</v>
      </c>
      <c r="X32" s="25">
        <f t="shared" si="34"/>
        <v>-0.23034607581321201</v>
      </c>
      <c r="Y32" s="25">
        <f t="shared" si="35"/>
        <v>-0.47458521959209798</v>
      </c>
      <c r="Z32">
        <f t="shared" si="36"/>
        <v>-2.0226658679566496</v>
      </c>
      <c r="AA32">
        <f t="shared" si="26"/>
        <v>-115.89021759908148</v>
      </c>
      <c r="AB32">
        <f t="shared" si="27"/>
        <v>244.1097824009185</v>
      </c>
      <c r="AC32">
        <f t="shared" si="37"/>
        <v>25.890217599081495</v>
      </c>
    </row>
    <row r="33" spans="1:29" x14ac:dyDescent="0.25">
      <c r="A33" s="3">
        <v>32</v>
      </c>
      <c r="B33" s="3" t="s">
        <v>70</v>
      </c>
      <c r="C33" s="3" t="s">
        <v>136</v>
      </c>
      <c r="D33" s="5">
        <v>0.13601559812061101</v>
      </c>
      <c r="E33" s="5">
        <v>-0.19235609495023001</v>
      </c>
      <c r="F33" s="5">
        <v>5.5501110196609402E-2</v>
      </c>
      <c r="G33" s="3" t="s">
        <v>176</v>
      </c>
      <c r="J33" s="23">
        <f t="shared" si="28"/>
        <v>0.271619687510117</v>
      </c>
      <c r="K33" s="3">
        <v>0.76500000000000001</v>
      </c>
      <c r="L33" s="3" t="s">
        <v>147</v>
      </c>
      <c r="M33" s="25">
        <f t="shared" si="29"/>
        <v>-1.5099465588343001E-3</v>
      </c>
      <c r="N33" s="25">
        <f t="shared" si="30"/>
        <v>0.52116926959626697</v>
      </c>
      <c r="O33">
        <f t="shared" si="31"/>
        <v>1.5736935473758951</v>
      </c>
      <c r="P33">
        <f t="shared" si="25"/>
        <v>90.165998511609658</v>
      </c>
      <c r="Q33">
        <f t="shared" si="32"/>
        <v>-0.16599851160965784</v>
      </c>
      <c r="T33" s="3" t="s">
        <v>214</v>
      </c>
      <c r="U33" s="23">
        <f t="shared" si="33"/>
        <v>0.310522882423868</v>
      </c>
      <c r="V33" s="3">
        <v>0.57199999999999995</v>
      </c>
      <c r="W33" s="3" t="s">
        <v>151</v>
      </c>
      <c r="X33" s="25">
        <f t="shared" si="34"/>
        <v>-8.50520878466655E-2</v>
      </c>
      <c r="Y33" s="25">
        <f t="shared" si="35"/>
        <v>-0.55071682812203104</v>
      </c>
      <c r="Z33">
        <f t="shared" si="36"/>
        <v>-1.7240246209999459</v>
      </c>
      <c r="AA33">
        <f t="shared" si="26"/>
        <v>-98.779334559938221</v>
      </c>
      <c r="AB33">
        <f t="shared" si="27"/>
        <v>261.22066544006179</v>
      </c>
      <c r="AC33">
        <f t="shared" si="37"/>
        <v>8.7793345599382064</v>
      </c>
    </row>
    <row r="34" spans="1:29" x14ac:dyDescent="0.25">
      <c r="A34" s="3">
        <v>33</v>
      </c>
      <c r="B34" s="3" t="s">
        <v>71</v>
      </c>
      <c r="C34" s="3" t="s">
        <v>137</v>
      </c>
      <c r="D34" s="4">
        <v>0.61986012487064202</v>
      </c>
      <c r="E34" s="5">
        <v>-5.4855396262102098E-2</v>
      </c>
      <c r="F34" s="5">
        <v>0.38723568890372001</v>
      </c>
      <c r="G34" s="3" t="s">
        <v>169</v>
      </c>
      <c r="J34" s="23">
        <f t="shared" si="28"/>
        <v>0.17415485873872699</v>
      </c>
      <c r="K34" s="3">
        <v>0.55100000000000005</v>
      </c>
      <c r="L34" s="3" t="s">
        <v>155</v>
      </c>
      <c r="M34" s="25">
        <f t="shared" si="29"/>
        <v>-0.229683471972633</v>
      </c>
      <c r="N34" s="25">
        <f t="shared" si="30"/>
        <v>0.34842554648206198</v>
      </c>
      <c r="O34">
        <f t="shared" si="31"/>
        <v>2.1536145748947479</v>
      </c>
      <c r="P34">
        <f t="shared" si="25"/>
        <v>123.39302583932999</v>
      </c>
      <c r="Q34">
        <f t="shared" si="32"/>
        <v>-33.393025839329994</v>
      </c>
      <c r="T34" s="3" t="s">
        <v>215</v>
      </c>
      <c r="U34" s="23">
        <f t="shared" si="33"/>
        <v>0.33047617463991202</v>
      </c>
      <c r="V34" s="3">
        <v>0.59199999999999997</v>
      </c>
      <c r="W34" s="3" t="s">
        <v>159</v>
      </c>
      <c r="X34" s="25">
        <f t="shared" si="34"/>
        <v>-0.13917533305288901</v>
      </c>
      <c r="Y34" s="25">
        <f t="shared" si="35"/>
        <v>-0.55776912903954201</v>
      </c>
      <c r="Z34">
        <f t="shared" si="36"/>
        <v>-1.8153244906399628</v>
      </c>
      <c r="AA34">
        <f t="shared" si="26"/>
        <v>-104.01043176040578</v>
      </c>
      <c r="AB34">
        <f t="shared" si="27"/>
        <v>255.98956823959423</v>
      </c>
      <c r="AC34">
        <f t="shared" si="37"/>
        <v>14.010431760405766</v>
      </c>
    </row>
    <row r="35" spans="1:29" x14ac:dyDescent="0.25">
      <c r="A35" s="3">
        <v>34</v>
      </c>
      <c r="B35" s="3" t="s">
        <v>72</v>
      </c>
      <c r="C35" s="3" t="s">
        <v>138</v>
      </c>
      <c r="D35" s="5">
        <v>-5.3682940260841E-2</v>
      </c>
      <c r="E35" s="4">
        <v>0.453674539431209</v>
      </c>
      <c r="F35" s="5">
        <v>0.20870244580316799</v>
      </c>
      <c r="G35" s="3" t="s">
        <v>170</v>
      </c>
      <c r="J35" s="23">
        <f t="shared" si="28"/>
        <v>0.25427168799838401</v>
      </c>
      <c r="K35" s="3">
        <v>0.68799999999999994</v>
      </c>
      <c r="L35" s="3" t="s">
        <v>163</v>
      </c>
      <c r="M35" s="25">
        <f t="shared" si="29"/>
        <v>-0.18039605465841799</v>
      </c>
      <c r="N35" s="25">
        <f t="shared" si="30"/>
        <v>0.47088103748405602</v>
      </c>
      <c r="O35">
        <f t="shared" si="31"/>
        <v>1.9366522195864075</v>
      </c>
      <c r="P35">
        <f t="shared" si="25"/>
        <v>110.9619985669443</v>
      </c>
      <c r="Q35">
        <f t="shared" si="32"/>
        <v>-20.961998566944303</v>
      </c>
      <c r="T35" s="3" t="s">
        <v>216</v>
      </c>
      <c r="U35" s="23">
        <f t="shared" si="33"/>
        <v>0.259356141875139</v>
      </c>
      <c r="V35" s="3">
        <v>0.57199999999999995</v>
      </c>
      <c r="W35" s="3" t="s">
        <v>167</v>
      </c>
      <c r="X35" s="25">
        <f t="shared" si="34"/>
        <v>-0.15652109770497699</v>
      </c>
      <c r="Y35" s="25">
        <f t="shared" si="35"/>
        <v>-0.48462076704199197</v>
      </c>
      <c r="Z35">
        <f t="shared" si="36"/>
        <v>-1.883196912015882</v>
      </c>
      <c r="AA35">
        <f t="shared" si="26"/>
        <v>-107.89923505057946</v>
      </c>
      <c r="AB35">
        <f t="shared" si="27"/>
        <v>252.10076494942052</v>
      </c>
      <c r="AC35">
        <f t="shared" si="37"/>
        <v>17.899235050579478</v>
      </c>
    </row>
    <row r="36" spans="1:29" x14ac:dyDescent="0.25">
      <c r="A36" s="3">
        <v>35</v>
      </c>
      <c r="B36" s="3" t="s">
        <v>73</v>
      </c>
      <c r="C36" s="3" t="s">
        <v>139</v>
      </c>
      <c r="D36" s="5">
        <v>-2.0490547046175901E-2</v>
      </c>
      <c r="E36" s="4">
        <v>0.45710874184468803</v>
      </c>
      <c r="F36" s="5">
        <v>0.20936826438908501</v>
      </c>
      <c r="G36" s="3" t="s">
        <v>171</v>
      </c>
      <c r="J36" t="s">
        <v>184</v>
      </c>
      <c r="K36" s="3">
        <v>0.89</v>
      </c>
      <c r="M36" s="27"/>
      <c r="N36" s="27"/>
      <c r="O36" t="s">
        <v>198</v>
      </c>
      <c r="P36">
        <f>AVERAGE(P28:P35)</f>
        <v>90.136712413911098</v>
      </c>
      <c r="Q36"/>
      <c r="U36" t="s">
        <v>184</v>
      </c>
      <c r="V36" s="3">
        <v>0.83</v>
      </c>
      <c r="X36"/>
      <c r="Y36"/>
      <c r="Z36"/>
      <c r="AA36" t="s">
        <v>198</v>
      </c>
      <c r="AB36">
        <f>AVERAGE(AB28:AB35)</f>
        <v>245.57701430655845</v>
      </c>
      <c r="AC36"/>
    </row>
    <row r="37" spans="1:29" x14ac:dyDescent="0.25">
      <c r="A37" s="3">
        <v>36</v>
      </c>
      <c r="B37" s="3" t="s">
        <v>74</v>
      </c>
      <c r="C37" s="3" t="s">
        <v>140</v>
      </c>
      <c r="D37" s="4">
        <v>-0.30303886467697599</v>
      </c>
      <c r="E37" s="4">
        <v>0.45951959060382103</v>
      </c>
      <c r="F37" s="5">
        <v>0.30299080765341402</v>
      </c>
      <c r="G37" s="3" t="s">
        <v>172</v>
      </c>
      <c r="J37"/>
      <c r="M37"/>
      <c r="N37"/>
      <c r="U37"/>
      <c r="X37"/>
      <c r="Y37"/>
    </row>
    <row r="38" spans="1:29" x14ac:dyDescent="0.25">
      <c r="A38" s="3">
        <v>37</v>
      </c>
      <c r="B38" s="3" t="s">
        <v>75</v>
      </c>
      <c r="C38" s="3" t="s">
        <v>141</v>
      </c>
      <c r="D38" s="5">
        <v>-0.265851433302288</v>
      </c>
      <c r="E38" s="5">
        <v>9.4313041632909309E-3</v>
      </c>
      <c r="F38" s="5">
        <v>7.0765934087101204E-2</v>
      </c>
      <c r="G38" s="3" t="s">
        <v>173</v>
      </c>
      <c r="J38" t="s">
        <v>182</v>
      </c>
      <c r="M38"/>
      <c r="N38"/>
      <c r="U38" t="s">
        <v>217</v>
      </c>
      <c r="X38"/>
      <c r="Y38"/>
    </row>
    <row r="39" spans="1:29" x14ac:dyDescent="0.25">
      <c r="A39" s="3">
        <v>38</v>
      </c>
      <c r="B39" s="3" t="s">
        <v>76</v>
      </c>
      <c r="C39" s="3" t="s">
        <v>142</v>
      </c>
      <c r="D39" s="5">
        <v>-1.8235234943161E-2</v>
      </c>
      <c r="E39" s="5">
        <v>-0.203025584878818</v>
      </c>
      <c r="F39" s="5">
        <v>4.1551911908818497E-2</v>
      </c>
      <c r="G39" s="3" t="s">
        <v>174</v>
      </c>
      <c r="J39" t="s">
        <v>10</v>
      </c>
      <c r="K39" s="3" t="s">
        <v>178</v>
      </c>
      <c r="L39" s="3" t="s">
        <v>179</v>
      </c>
      <c r="M39" t="s">
        <v>36</v>
      </c>
      <c r="N39" t="s">
        <v>37</v>
      </c>
      <c r="O39" s="3" t="s">
        <v>185</v>
      </c>
      <c r="P39" s="3" t="s">
        <v>186</v>
      </c>
      <c r="Q39" s="3" t="s">
        <v>187</v>
      </c>
      <c r="U39" t="s">
        <v>10</v>
      </c>
      <c r="V39" s="3" t="s">
        <v>178</v>
      </c>
      <c r="W39" s="3" t="s">
        <v>179</v>
      </c>
      <c r="X39" t="s">
        <v>36</v>
      </c>
      <c r="Y39" t="s">
        <v>37</v>
      </c>
      <c r="Z39" s="3" t="s">
        <v>185</v>
      </c>
      <c r="AA39" s="3" t="s">
        <v>186</v>
      </c>
      <c r="AB39" s="3" t="s">
        <v>189</v>
      </c>
      <c r="AC39" s="3" t="s">
        <v>187</v>
      </c>
    </row>
    <row r="40" spans="1:29" x14ac:dyDescent="0.25">
      <c r="A40" s="3">
        <v>39</v>
      </c>
      <c r="B40" s="3" t="s">
        <v>77</v>
      </c>
      <c r="C40" s="3" t="s">
        <v>143</v>
      </c>
      <c r="D40" s="5">
        <v>-0.23034607581321201</v>
      </c>
      <c r="E40" s="4">
        <v>-0.47458521959209798</v>
      </c>
      <c r="F40" s="5">
        <v>0.27829044529782598</v>
      </c>
      <c r="G40" s="3" t="s">
        <v>175</v>
      </c>
      <c r="J40" s="23">
        <f>VLOOKUP($L$40:$L$47,$C$2:$F$65,4,FALSE)</f>
        <v>0.36372258171738298</v>
      </c>
      <c r="K40" s="3">
        <v>0.74299999999999999</v>
      </c>
      <c r="L40" s="3" t="s">
        <v>108</v>
      </c>
      <c r="M40" s="25">
        <f>VLOOKUP($L$40:$L$47,$C$2:$D$65,2,FALSE)</f>
        <v>-0.221812262333699</v>
      </c>
      <c r="N40" s="23">
        <f>VLOOKUP($L$40:$L$47,$C$2:$E$65,3,FALSE)</f>
        <v>0.56082252272513899</v>
      </c>
      <c r="O40">
        <f>ATAN2(M40,N40)</f>
        <v>1.9474281074498516</v>
      </c>
      <c r="P40">
        <f t="shared" ref="P40:P47" si="38">DEGREES(O40)</f>
        <v>111.57941146202589</v>
      </c>
      <c r="Q40">
        <f>135-P40</f>
        <v>23.420588537974112</v>
      </c>
      <c r="T40" s="2" t="s">
        <v>218</v>
      </c>
      <c r="U40" s="6">
        <f>VLOOKUP($W$40:$W$47,$C$2:$F$65,4,FALSE)</f>
        <v>0.24453726677458601</v>
      </c>
      <c r="V40" s="2">
        <v>0.25</v>
      </c>
      <c r="W40" s="2" t="s">
        <v>112</v>
      </c>
      <c r="X40" s="26">
        <f>VLOOKUP($W$40:$W$47,$C$2:$D$65,2,FALSE)</f>
        <v>-0.22629244479218</v>
      </c>
      <c r="Y40" s="26">
        <f>VLOOKUP($W$40:$W$47,$C$2:$E$65,3,FALSE)</f>
        <v>-0.43969193329485101</v>
      </c>
      <c r="Z40" s="2">
        <f>ATAN2(X40,Y40)</f>
        <v>-2.0461041041874388</v>
      </c>
      <c r="AA40" s="2">
        <f t="shared" ref="AA40:AA47" si="39">DEGREES(Z40)</f>
        <v>-117.23312961433632</v>
      </c>
      <c r="AB40" s="2">
        <f t="shared" ref="AB40:AB47" si="40">360+AA40</f>
        <v>242.76687038566368</v>
      </c>
      <c r="AC40" s="2">
        <f>315-AB40</f>
        <v>72.23312961433632</v>
      </c>
    </row>
    <row r="41" spans="1:29" x14ac:dyDescent="0.25">
      <c r="A41" s="3">
        <v>40</v>
      </c>
      <c r="B41" s="3" t="s">
        <v>78</v>
      </c>
      <c r="C41" s="3" t="s">
        <v>144</v>
      </c>
      <c r="D41" s="4">
        <v>0.63195588719544704</v>
      </c>
      <c r="E41" s="5">
        <v>-4.0310463732863899E-2</v>
      </c>
      <c r="F41" s="5">
        <v>0.40099317684734298</v>
      </c>
      <c r="G41" s="3" t="s">
        <v>176</v>
      </c>
      <c r="J41" s="23">
        <f t="shared" ref="J41:J47" si="41">VLOOKUP($L$40:$L$47,$C$2:$F$65,4,FALSE)</f>
        <v>0.44291435418279201</v>
      </c>
      <c r="K41" s="3">
        <v>0.80500000000000005</v>
      </c>
      <c r="L41" s="3" t="s">
        <v>116</v>
      </c>
      <c r="M41" s="25">
        <f t="shared" ref="M41:M47" si="42">VLOOKUP($L$40:$L$47,$C$2:$D$65,2,FALSE)</f>
        <v>-0.29881585720800102</v>
      </c>
      <c r="N41" s="23">
        <f t="shared" ref="N41:N47" si="43">VLOOKUP($L$40:$L$47,$C$2:$E$65,3,FALSE)</f>
        <v>0.59466245691470998</v>
      </c>
      <c r="O41">
        <f t="shared" ref="O41:O47" si="44">ATAN2(M41,N41)</f>
        <v>2.0364392131368954</v>
      </c>
      <c r="P41">
        <f t="shared" si="38"/>
        <v>116.67937214768641</v>
      </c>
      <c r="Q41">
        <f t="shared" ref="Q41:Q47" si="45">135-P41</f>
        <v>18.320627852313592</v>
      </c>
      <c r="T41" s="3" t="s">
        <v>219</v>
      </c>
      <c r="U41" s="23">
        <f t="shared" ref="U41:U47" si="46">VLOOKUP($W$40:$W$47,$C$2:$F$65,4,FALSE)</f>
        <v>0.211122397534065</v>
      </c>
      <c r="V41" s="3">
        <v>0.499</v>
      </c>
      <c r="W41" s="3" t="s">
        <v>120</v>
      </c>
      <c r="X41" s="25">
        <f t="shared" ref="X41:X47" si="47">VLOOKUP($W$40:$W$47,$C$2:$D$65,2,FALSE)</f>
        <v>6.37071553866774E-2</v>
      </c>
      <c r="Y41" s="25">
        <f t="shared" ref="Y41:Y47" si="48">VLOOKUP($W$40:$W$47,$C$2:$E$65,3,FALSE)</f>
        <v>-0.45504263084528901</v>
      </c>
      <c r="Z41">
        <f t="shared" ref="Z41:Z47" si="49">ATAN2(X41,Y41)</f>
        <v>-1.4316978267643301</v>
      </c>
      <c r="AA41">
        <f t="shared" si="39"/>
        <v>-82.030243011648196</v>
      </c>
      <c r="AB41">
        <f t="shared" si="40"/>
        <v>277.96975698835183</v>
      </c>
      <c r="AC41">
        <f t="shared" ref="AC41:AC47" si="50">315-AB41</f>
        <v>37.030243011648167</v>
      </c>
    </row>
    <row r="42" spans="1:29" x14ac:dyDescent="0.25">
      <c r="A42" s="3">
        <v>41</v>
      </c>
      <c r="B42" s="3" t="s">
        <v>79</v>
      </c>
      <c r="C42" s="3" t="s">
        <v>145</v>
      </c>
      <c r="D42" s="4">
        <v>0.65671766962131894</v>
      </c>
      <c r="E42" s="5">
        <v>0.120164159445744</v>
      </c>
      <c r="F42" s="5">
        <v>0.44571752280815802</v>
      </c>
      <c r="G42" s="3" t="s">
        <v>169</v>
      </c>
      <c r="J42" s="23">
        <f t="shared" si="41"/>
        <v>0.25273911047015701</v>
      </c>
      <c r="K42" s="3">
        <v>0.71499999999999997</v>
      </c>
      <c r="L42" s="3" t="s">
        <v>124</v>
      </c>
      <c r="M42" s="25">
        <f t="shared" si="42"/>
        <v>-0.14520220127177599</v>
      </c>
      <c r="N42" s="23">
        <f t="shared" si="43"/>
        <v>0.48130596424310701</v>
      </c>
      <c r="O42">
        <f t="shared" si="44"/>
        <v>1.8637971542076177</v>
      </c>
      <c r="P42">
        <f t="shared" si="38"/>
        <v>106.78771080458996</v>
      </c>
      <c r="Q42">
        <f t="shared" si="45"/>
        <v>28.212289195410037</v>
      </c>
      <c r="T42" s="3" t="s">
        <v>220</v>
      </c>
      <c r="U42" s="23">
        <f t="shared" si="46"/>
        <v>0.22717072930847701</v>
      </c>
      <c r="V42" s="3">
        <v>0.40200000000000002</v>
      </c>
      <c r="W42" s="3" t="s">
        <v>128</v>
      </c>
      <c r="X42" s="25">
        <f t="shared" si="47"/>
        <v>9.7547662740009505E-2</v>
      </c>
      <c r="Y42" s="25">
        <f t="shared" si="48"/>
        <v>-0.46653529641650698</v>
      </c>
      <c r="Z42">
        <f t="shared" si="49"/>
        <v>-1.3646762715698735</v>
      </c>
      <c r="AA42">
        <f t="shared" si="39"/>
        <v>-78.190190762602725</v>
      </c>
      <c r="AB42">
        <f t="shared" si="40"/>
        <v>281.8098092373973</v>
      </c>
      <c r="AC42">
        <f t="shared" si="50"/>
        <v>33.190190762602697</v>
      </c>
    </row>
    <row r="43" spans="1:29" x14ac:dyDescent="0.25">
      <c r="A43" s="3">
        <v>42</v>
      </c>
      <c r="B43" s="3" t="s">
        <v>80</v>
      </c>
      <c r="C43" s="3" t="s">
        <v>146</v>
      </c>
      <c r="D43" s="4">
        <v>0.54299643287544297</v>
      </c>
      <c r="E43" s="4">
        <v>0.31829038539614501</v>
      </c>
      <c r="F43" s="5">
        <v>0.39615389555108199</v>
      </c>
      <c r="G43" s="3" t="s">
        <v>170</v>
      </c>
      <c r="J43" s="23">
        <f t="shared" si="41"/>
        <v>0.29693483521338998</v>
      </c>
      <c r="K43" s="3">
        <v>0.71299999999999997</v>
      </c>
      <c r="L43" s="3" t="s">
        <v>132</v>
      </c>
      <c r="M43" s="25">
        <f t="shared" si="42"/>
        <v>-0.15461419199872201</v>
      </c>
      <c r="N43" s="23">
        <f t="shared" si="43"/>
        <v>0.52252204436365401</v>
      </c>
      <c r="O43">
        <f t="shared" si="44"/>
        <v>1.8584872793839637</v>
      </c>
      <c r="P43">
        <f t="shared" si="38"/>
        <v>106.48347738745181</v>
      </c>
      <c r="Q43">
        <f t="shared" si="45"/>
        <v>28.516522612548187</v>
      </c>
      <c r="T43" s="3" t="s">
        <v>221</v>
      </c>
      <c r="U43" s="23">
        <f t="shared" si="46"/>
        <v>5.5501110196609402E-2</v>
      </c>
      <c r="V43" s="3">
        <v>0.45300000000000001</v>
      </c>
      <c r="W43" s="3" t="s">
        <v>136</v>
      </c>
      <c r="X43" s="25">
        <f t="shared" si="47"/>
        <v>0.13601559812061101</v>
      </c>
      <c r="Y43" s="25">
        <f t="shared" si="48"/>
        <v>-0.19235609495023001</v>
      </c>
      <c r="Z43">
        <f t="shared" si="49"/>
        <v>-0.95531904772420417</v>
      </c>
      <c r="AA43">
        <f t="shared" si="39"/>
        <v>-54.735749523053769</v>
      </c>
      <c r="AB43">
        <f t="shared" si="40"/>
        <v>305.26425047694624</v>
      </c>
      <c r="AC43">
        <f t="shared" si="50"/>
        <v>9.7357495230537552</v>
      </c>
    </row>
    <row r="44" spans="1:29" x14ac:dyDescent="0.25">
      <c r="A44" s="3">
        <v>43</v>
      </c>
      <c r="B44" s="3" t="s">
        <v>81</v>
      </c>
      <c r="C44" s="3" t="s">
        <v>147</v>
      </c>
      <c r="D44" s="5">
        <v>-1.5099465588343001E-3</v>
      </c>
      <c r="E44" s="4">
        <v>0.52116926959626697</v>
      </c>
      <c r="F44" s="5">
        <v>0.271619687510117</v>
      </c>
      <c r="G44" s="3" t="s">
        <v>171</v>
      </c>
      <c r="J44" s="23">
        <f t="shared" si="41"/>
        <v>0.30299080765341402</v>
      </c>
      <c r="K44" s="3">
        <v>0.76500000000000001</v>
      </c>
      <c r="L44" s="3" t="s">
        <v>140</v>
      </c>
      <c r="M44" s="25">
        <f t="shared" si="42"/>
        <v>-0.30303886467697599</v>
      </c>
      <c r="N44" s="23">
        <f t="shared" si="43"/>
        <v>0.45951959060382103</v>
      </c>
      <c r="O44">
        <f t="shared" si="44"/>
        <v>2.1537992719698491</v>
      </c>
      <c r="P44">
        <f t="shared" si="38"/>
        <v>123.4036082022217</v>
      </c>
      <c r="Q44">
        <f t="shared" si="45"/>
        <v>11.596391797778296</v>
      </c>
      <c r="T44" s="3" t="s">
        <v>222</v>
      </c>
      <c r="U44" s="23">
        <f t="shared" si="46"/>
        <v>0.40099317684734298</v>
      </c>
      <c r="V44" s="3">
        <v>0.59399999999999997</v>
      </c>
      <c r="W44" s="3" t="s">
        <v>144</v>
      </c>
      <c r="X44" s="25">
        <f t="shared" si="47"/>
        <v>0.63195588719544704</v>
      </c>
      <c r="Y44" s="25">
        <f t="shared" si="48"/>
        <v>-4.0310463732863899E-2</v>
      </c>
      <c r="Z44">
        <f t="shared" si="49"/>
        <v>-6.3700531048191678E-2</v>
      </c>
      <c r="AA44">
        <f t="shared" si="39"/>
        <v>-3.6497715818034453</v>
      </c>
      <c r="AB44">
        <f t="shared" si="40"/>
        <v>356.35022841819654</v>
      </c>
      <c r="AC44">
        <f t="shared" si="50"/>
        <v>-41.350228418196536</v>
      </c>
    </row>
    <row r="45" spans="1:29" x14ac:dyDescent="0.25">
      <c r="A45" s="3">
        <v>44</v>
      </c>
      <c r="B45" s="3" t="s">
        <v>82</v>
      </c>
      <c r="C45" s="3" t="s">
        <v>148</v>
      </c>
      <c r="D45" s="5">
        <v>5.1249779499654702E-2</v>
      </c>
      <c r="E45" s="5">
        <v>0.27925929413661199</v>
      </c>
      <c r="F45" s="5">
        <v>8.0612293260442003E-2</v>
      </c>
      <c r="G45" s="3" t="s">
        <v>172</v>
      </c>
      <c r="J45" s="6">
        <f t="shared" si="41"/>
        <v>8.0612293260442003E-2</v>
      </c>
      <c r="K45" s="2">
        <v>0.58499999999999996</v>
      </c>
      <c r="L45" s="2" t="s">
        <v>148</v>
      </c>
      <c r="M45" s="26">
        <f t="shared" si="42"/>
        <v>5.1249779499654702E-2</v>
      </c>
      <c r="N45" s="6">
        <f t="shared" si="43"/>
        <v>0.27925929413661199</v>
      </c>
      <c r="O45" s="2">
        <f t="shared" si="44"/>
        <v>1.3892955673941803</v>
      </c>
      <c r="P45" s="2">
        <f t="shared" si="38"/>
        <v>79.600772507919558</v>
      </c>
      <c r="Q45" s="2">
        <f t="shared" si="45"/>
        <v>55.399227492080442</v>
      </c>
      <c r="T45" s="3" t="s">
        <v>223</v>
      </c>
      <c r="U45" s="23">
        <f t="shared" si="46"/>
        <v>0.16853583993488</v>
      </c>
      <c r="V45" s="3">
        <v>0.59299999999999997</v>
      </c>
      <c r="W45" s="3" t="s">
        <v>152</v>
      </c>
      <c r="X45" s="25">
        <f t="shared" si="47"/>
        <v>0.394112525955293</v>
      </c>
      <c r="Y45" s="25">
        <f t="shared" si="48"/>
        <v>-0.114939796502423</v>
      </c>
      <c r="Z45">
        <f t="shared" si="49"/>
        <v>-0.28377144923539305</v>
      </c>
      <c r="AA45">
        <f t="shared" si="39"/>
        <v>-16.258906387498914</v>
      </c>
      <c r="AB45">
        <f t="shared" si="40"/>
        <v>343.74109361250106</v>
      </c>
      <c r="AC45">
        <f t="shared" si="50"/>
        <v>-28.741093612501061</v>
      </c>
    </row>
    <row r="46" spans="1:29" x14ac:dyDescent="0.25">
      <c r="A46" s="3">
        <v>45</v>
      </c>
      <c r="B46" s="3" t="s">
        <v>83</v>
      </c>
      <c r="C46" s="3" t="s">
        <v>149</v>
      </c>
      <c r="D46" s="4">
        <v>-0.30114376660993802</v>
      </c>
      <c r="E46" s="5">
        <v>2.5017718723281401E-2</v>
      </c>
      <c r="F46" s="5">
        <v>9.1313454418137902E-2</v>
      </c>
      <c r="G46" s="3" t="s">
        <v>173</v>
      </c>
      <c r="J46" s="23">
        <f t="shared" si="41"/>
        <v>0.27981693586490602</v>
      </c>
      <c r="K46" s="3">
        <v>0.70499999999999996</v>
      </c>
      <c r="L46" s="3" t="s">
        <v>156</v>
      </c>
      <c r="M46" s="25">
        <f t="shared" si="42"/>
        <v>-0.44942563038334399</v>
      </c>
      <c r="N46" s="23">
        <f t="shared" si="43"/>
        <v>0.27898662802980401</v>
      </c>
      <c r="O46">
        <f t="shared" si="44"/>
        <v>2.5860462536573645</v>
      </c>
      <c r="P46">
        <f t="shared" si="38"/>
        <v>148.16953596018493</v>
      </c>
      <c r="Q46">
        <f t="shared" si="45"/>
        <v>-13.16953596018493</v>
      </c>
      <c r="T46" s="3" t="s">
        <v>224</v>
      </c>
      <c r="U46" s="23">
        <f t="shared" si="46"/>
        <v>8.9074182734977997E-2</v>
      </c>
      <c r="V46" s="3">
        <v>0.442</v>
      </c>
      <c r="W46" s="3" t="s">
        <v>160</v>
      </c>
      <c r="X46" s="25">
        <f t="shared" si="47"/>
        <v>9.9819326695143304E-2</v>
      </c>
      <c r="Y46" s="25">
        <f t="shared" si="48"/>
        <v>-0.28126550580031401</v>
      </c>
      <c r="Z46">
        <f t="shared" si="49"/>
        <v>-1.2297686260349541</v>
      </c>
      <c r="AA46">
        <f t="shared" si="39"/>
        <v>-70.460552049404924</v>
      </c>
      <c r="AB46">
        <f t="shared" si="40"/>
        <v>289.5394479505951</v>
      </c>
      <c r="AC46">
        <f t="shared" si="50"/>
        <v>25.460552049404896</v>
      </c>
    </row>
    <row r="47" spans="1:29" x14ac:dyDescent="0.25">
      <c r="A47" s="3">
        <v>46</v>
      </c>
      <c r="B47" s="3" t="s">
        <v>84</v>
      </c>
      <c r="C47" s="3" t="s">
        <v>150</v>
      </c>
      <c r="D47" s="5">
        <v>-0.200156065922276</v>
      </c>
      <c r="E47" s="4">
        <v>-0.55893447756778603</v>
      </c>
      <c r="F47" s="5">
        <v>0.35247020093945602</v>
      </c>
      <c r="G47" s="3" t="s">
        <v>174</v>
      </c>
      <c r="J47" s="23">
        <f t="shared" si="41"/>
        <v>0.419318936055316</v>
      </c>
      <c r="K47" s="3">
        <v>0.65700000000000003</v>
      </c>
      <c r="L47" s="3" t="s">
        <v>164</v>
      </c>
      <c r="M47" s="25">
        <f t="shared" si="42"/>
        <v>-0.59600853061369097</v>
      </c>
      <c r="N47" s="23">
        <f t="shared" si="43"/>
        <v>0.253165494274051</v>
      </c>
      <c r="O47">
        <f t="shared" si="44"/>
        <v>2.7399183257571882</v>
      </c>
      <c r="P47">
        <f t="shared" si="38"/>
        <v>156.98575627643751</v>
      </c>
      <c r="Q47">
        <f t="shared" si="45"/>
        <v>-21.985756276437513</v>
      </c>
      <c r="T47" s="3" t="s">
        <v>225</v>
      </c>
      <c r="U47" s="23">
        <f t="shared" si="46"/>
        <v>0.35216374488040902</v>
      </c>
      <c r="V47" s="3">
        <v>0.627</v>
      </c>
      <c r="W47" s="3" t="s">
        <v>168</v>
      </c>
      <c r="X47" s="25">
        <f t="shared" si="47"/>
        <v>0.57332292209061197</v>
      </c>
      <c r="Y47" s="25">
        <f t="shared" si="48"/>
        <v>-0.15318149981603801</v>
      </c>
      <c r="Z47">
        <f t="shared" si="49"/>
        <v>-0.26108334425222796</v>
      </c>
      <c r="AA47">
        <f t="shared" si="39"/>
        <v>-14.958973726813822</v>
      </c>
      <c r="AB47">
        <f t="shared" si="40"/>
        <v>345.04102627318616</v>
      </c>
      <c r="AC47">
        <f t="shared" si="50"/>
        <v>-30.041026273186162</v>
      </c>
    </row>
    <row r="48" spans="1:29" x14ac:dyDescent="0.25">
      <c r="A48" s="3">
        <v>47</v>
      </c>
      <c r="B48" s="3" t="s">
        <v>85</v>
      </c>
      <c r="C48" s="3" t="s">
        <v>151</v>
      </c>
      <c r="D48" s="5">
        <v>-8.50520878466655E-2</v>
      </c>
      <c r="E48" s="4">
        <v>-0.55071682812203104</v>
      </c>
      <c r="F48" s="5">
        <v>0.310522882423868</v>
      </c>
      <c r="G48" s="3" t="s">
        <v>175</v>
      </c>
      <c r="J48" t="s">
        <v>184</v>
      </c>
      <c r="K48" s="3">
        <v>0.91</v>
      </c>
      <c r="O48" t="s">
        <v>198</v>
      </c>
      <c r="P48">
        <f>AVERAGE(P40:P47)</f>
        <v>118.71120559356473</v>
      </c>
      <c r="Q48"/>
      <c r="U48" t="s">
        <v>184</v>
      </c>
      <c r="V48" s="3">
        <v>0.78</v>
      </c>
      <c r="Z48"/>
      <c r="AA48" t="s">
        <v>198</v>
      </c>
      <c r="AB48">
        <f>AVERAGE(AB40:AB47)</f>
        <v>305.31031041785474</v>
      </c>
      <c r="AC48"/>
    </row>
    <row r="49" spans="1:9" x14ac:dyDescent="0.25">
      <c r="A49" s="3">
        <v>48</v>
      </c>
      <c r="B49" s="3" t="s">
        <v>86</v>
      </c>
      <c r="C49" s="3" t="s">
        <v>152</v>
      </c>
      <c r="D49" s="4">
        <v>0.394112525955293</v>
      </c>
      <c r="E49" s="5">
        <v>-0.114939796502423</v>
      </c>
      <c r="F49" s="5">
        <v>0.16853583993488</v>
      </c>
      <c r="G49" s="3" t="s">
        <v>176</v>
      </c>
    </row>
    <row r="50" spans="1:9" x14ac:dyDescent="0.25">
      <c r="A50" s="3">
        <v>49</v>
      </c>
      <c r="B50" s="3" t="s">
        <v>87</v>
      </c>
      <c r="C50" s="3" t="s">
        <v>153</v>
      </c>
      <c r="D50" s="4">
        <v>0.67719778325465596</v>
      </c>
      <c r="E50" s="5">
        <v>3.1469589038847202E-2</v>
      </c>
      <c r="F50" s="5">
        <v>0.459587172679293</v>
      </c>
      <c r="G50" s="3" t="s">
        <v>169</v>
      </c>
      <c r="I50" s="3" t="s">
        <v>183</v>
      </c>
    </row>
    <row r="51" spans="1:9" x14ac:dyDescent="0.25">
      <c r="A51" s="3">
        <v>50</v>
      </c>
      <c r="B51" s="3" t="s">
        <v>88</v>
      </c>
      <c r="C51" s="3" t="s">
        <v>154</v>
      </c>
      <c r="D51" s="5">
        <v>0.17440383418028199</v>
      </c>
      <c r="E51" s="4">
        <v>0.37924029116004998</v>
      </c>
      <c r="F51" s="5">
        <v>0.17423989581594301</v>
      </c>
      <c r="G51" s="3" t="s">
        <v>170</v>
      </c>
    </row>
    <row r="52" spans="1:9" x14ac:dyDescent="0.25">
      <c r="A52" s="3">
        <v>51</v>
      </c>
      <c r="B52" s="3" t="s">
        <v>89</v>
      </c>
      <c r="C52" s="3" t="s">
        <v>155</v>
      </c>
      <c r="D52" s="5">
        <v>-0.229683471972633</v>
      </c>
      <c r="E52" s="4">
        <v>0.34842554648206198</v>
      </c>
      <c r="F52" s="5">
        <v>0.17415485873872699</v>
      </c>
      <c r="G52" s="3" t="s">
        <v>171</v>
      </c>
    </row>
    <row r="53" spans="1:9" x14ac:dyDescent="0.25">
      <c r="A53" s="3">
        <v>52</v>
      </c>
      <c r="B53" s="3" t="s">
        <v>90</v>
      </c>
      <c r="C53" s="3" t="s">
        <v>156</v>
      </c>
      <c r="D53" s="4">
        <v>-0.44942563038334399</v>
      </c>
      <c r="E53" s="5">
        <v>0.27898662802980401</v>
      </c>
      <c r="F53" s="5">
        <v>0.27981693586490602</v>
      </c>
      <c r="G53" s="3" t="s">
        <v>172</v>
      </c>
    </row>
    <row r="54" spans="1:9" x14ac:dyDescent="0.25">
      <c r="A54" s="3">
        <v>53</v>
      </c>
      <c r="B54" s="3" t="s">
        <v>91</v>
      </c>
      <c r="C54" s="3" t="s">
        <v>157</v>
      </c>
      <c r="D54" s="4">
        <v>-0.50559611183346997</v>
      </c>
      <c r="E54" s="5">
        <v>-8.8143162997357305E-2</v>
      </c>
      <c r="F54" s="5">
        <v>0.26339664548430203</v>
      </c>
      <c r="G54" s="3" t="s">
        <v>173</v>
      </c>
    </row>
    <row r="55" spans="1:9" x14ac:dyDescent="0.25">
      <c r="A55" s="3">
        <v>54</v>
      </c>
      <c r="B55" s="3" t="s">
        <v>92</v>
      </c>
      <c r="C55" s="3" t="s">
        <v>158</v>
      </c>
      <c r="D55" s="5">
        <v>5.4363109611813398E-2</v>
      </c>
      <c r="E55" s="5">
        <v>-0.105786318009029</v>
      </c>
      <c r="F55" s="5">
        <v>1.4146092764573501E-2</v>
      </c>
      <c r="G55" s="3" t="s">
        <v>174</v>
      </c>
    </row>
    <row r="56" spans="1:9" x14ac:dyDescent="0.25">
      <c r="A56" s="3">
        <v>55</v>
      </c>
      <c r="B56" s="3" t="s">
        <v>93</v>
      </c>
      <c r="C56" s="3" t="s">
        <v>159</v>
      </c>
      <c r="D56" s="5">
        <v>-0.13917533305288901</v>
      </c>
      <c r="E56" s="4">
        <v>-0.55776912903954201</v>
      </c>
      <c r="F56" s="5">
        <v>0.33047617463991202</v>
      </c>
      <c r="G56" s="3" t="s">
        <v>175</v>
      </c>
    </row>
    <row r="57" spans="1:9" x14ac:dyDescent="0.25">
      <c r="A57" s="3">
        <v>56</v>
      </c>
      <c r="B57" s="3" t="s">
        <v>94</v>
      </c>
      <c r="C57" s="3" t="s">
        <v>160</v>
      </c>
      <c r="D57" s="5">
        <v>9.9819326695143304E-2</v>
      </c>
      <c r="E57" s="5">
        <v>-0.28126550580031401</v>
      </c>
      <c r="F57" s="5">
        <v>8.9074182734977997E-2</v>
      </c>
      <c r="G57" s="3" t="s">
        <v>176</v>
      </c>
    </row>
    <row r="58" spans="1:9" x14ac:dyDescent="0.25">
      <c r="A58" s="3">
        <v>57</v>
      </c>
      <c r="B58" s="3" t="s">
        <v>95</v>
      </c>
      <c r="C58" s="3" t="s">
        <v>161</v>
      </c>
      <c r="D58" s="4">
        <v>0.57611074320690603</v>
      </c>
      <c r="E58" s="5">
        <v>3.0626692079395001E-2</v>
      </c>
      <c r="F58" s="5">
        <v>0.33284158270613901</v>
      </c>
      <c r="G58" s="3" t="s">
        <v>169</v>
      </c>
    </row>
    <row r="59" spans="1:9" x14ac:dyDescent="0.25">
      <c r="A59" s="3">
        <v>58</v>
      </c>
      <c r="B59" s="3" t="s">
        <v>96</v>
      </c>
      <c r="C59" s="3" t="s">
        <v>162</v>
      </c>
      <c r="D59" s="5">
        <v>-1.11582278093619E-2</v>
      </c>
      <c r="E59" s="4">
        <v>0.34092925526510898</v>
      </c>
      <c r="F59" s="5">
        <v>0.116357263143467</v>
      </c>
      <c r="G59" s="3" t="s">
        <v>170</v>
      </c>
    </row>
    <row r="60" spans="1:9" x14ac:dyDescent="0.25">
      <c r="A60" s="3">
        <v>59</v>
      </c>
      <c r="B60" s="3" t="s">
        <v>97</v>
      </c>
      <c r="C60" s="3" t="s">
        <v>163</v>
      </c>
      <c r="D60" s="5">
        <v>-0.18039605465841799</v>
      </c>
      <c r="E60" s="4">
        <v>0.47088103748405602</v>
      </c>
      <c r="F60" s="5">
        <v>0.25427168799838401</v>
      </c>
      <c r="G60" s="3" t="s">
        <v>171</v>
      </c>
    </row>
    <row r="61" spans="1:9" x14ac:dyDescent="0.25">
      <c r="A61" s="3">
        <v>60</v>
      </c>
      <c r="B61" s="3" t="s">
        <v>98</v>
      </c>
      <c r="C61" s="3" t="s">
        <v>164</v>
      </c>
      <c r="D61" s="4">
        <v>-0.59600853061369097</v>
      </c>
      <c r="E61" s="5">
        <v>0.253165494274051</v>
      </c>
      <c r="F61" s="5">
        <v>0.419318936055316</v>
      </c>
      <c r="G61" s="3" t="s">
        <v>172</v>
      </c>
    </row>
    <row r="62" spans="1:9" x14ac:dyDescent="0.25">
      <c r="A62" s="3">
        <v>61</v>
      </c>
      <c r="B62" s="3" t="s">
        <v>99</v>
      </c>
      <c r="C62" s="3" t="s">
        <v>165</v>
      </c>
      <c r="D62" s="5">
        <v>-0.28316860177001901</v>
      </c>
      <c r="E62" s="5">
        <v>-1.5024565481386601E-2</v>
      </c>
      <c r="F62" s="5">
        <v>8.04101945962922E-2</v>
      </c>
      <c r="G62" s="3" t="s">
        <v>173</v>
      </c>
    </row>
    <row r="63" spans="1:9" x14ac:dyDescent="0.25">
      <c r="A63" s="3">
        <v>62</v>
      </c>
      <c r="B63" s="3" t="s">
        <v>100</v>
      </c>
      <c r="C63" s="3" t="s">
        <v>166</v>
      </c>
      <c r="D63" s="5">
        <v>-0.17807231107212501</v>
      </c>
      <c r="E63" s="4">
        <v>-0.39251953640269299</v>
      </c>
      <c r="F63" s="5">
        <v>0.18578133442835201</v>
      </c>
      <c r="G63" s="3" t="s">
        <v>174</v>
      </c>
    </row>
    <row r="64" spans="1:9" x14ac:dyDescent="0.25">
      <c r="A64" s="3">
        <v>63</v>
      </c>
      <c r="B64" s="3" t="s">
        <v>101</v>
      </c>
      <c r="C64" s="3" t="s">
        <v>167</v>
      </c>
      <c r="D64" s="5">
        <v>-0.15652109770497699</v>
      </c>
      <c r="E64" s="4">
        <v>-0.48462076704199197</v>
      </c>
      <c r="F64" s="5">
        <v>0.259356141875139</v>
      </c>
      <c r="G64" s="3" t="s">
        <v>175</v>
      </c>
    </row>
    <row r="65" spans="1:7" x14ac:dyDescent="0.25">
      <c r="A65" s="3">
        <v>64</v>
      </c>
      <c r="B65" s="3" t="s">
        <v>102</v>
      </c>
      <c r="C65" s="3" t="s">
        <v>168</v>
      </c>
      <c r="D65" s="4">
        <v>0.57332292209061197</v>
      </c>
      <c r="E65" s="5">
        <v>-0.15318149981603801</v>
      </c>
      <c r="F65" s="5">
        <v>0.35216374488040902</v>
      </c>
      <c r="G65" s="3" t="s">
        <v>176</v>
      </c>
    </row>
  </sheetData>
  <sortState xmlns:xlrd2="http://schemas.microsoft.com/office/spreadsheetml/2017/richdata2" ref="A2:G65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4F56-16A2-49FF-B94B-113E6F142636}">
  <dimension ref="A1:Z29"/>
  <sheetViews>
    <sheetView zoomScale="70" zoomScaleNormal="70" workbookViewId="0">
      <selection activeCell="A2" sqref="A2:A9"/>
    </sheetView>
  </sheetViews>
  <sheetFormatPr defaultRowHeight="15" x14ac:dyDescent="0.25"/>
  <sheetData>
    <row r="1" spans="1:26" x14ac:dyDescent="0.25">
      <c r="B1" t="s">
        <v>8</v>
      </c>
      <c r="C1" t="s">
        <v>9</v>
      </c>
      <c r="D1" t="s">
        <v>10</v>
      </c>
      <c r="Q1" t="s">
        <v>11</v>
      </c>
    </row>
    <row r="2" spans="1:26" x14ac:dyDescent="0.25">
      <c r="A2" t="s">
        <v>0</v>
      </c>
      <c r="B2">
        <v>0.65</v>
      </c>
      <c r="C2">
        <v>-0.61</v>
      </c>
      <c r="D2">
        <v>0.79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</row>
    <row r="3" spans="1:26" x14ac:dyDescent="0.25">
      <c r="A3" t="s">
        <v>1</v>
      </c>
      <c r="B3">
        <v>0.85</v>
      </c>
      <c r="C3">
        <v>-0.08</v>
      </c>
      <c r="D3">
        <v>0.73</v>
      </c>
      <c r="Q3" t="s">
        <v>22</v>
      </c>
      <c r="S3" s="1">
        <v>5.98</v>
      </c>
      <c r="T3" s="1">
        <v>5.95</v>
      </c>
      <c r="U3" s="1">
        <v>8.25</v>
      </c>
      <c r="V3" s="1">
        <v>9.0399999999999991</v>
      </c>
      <c r="W3" s="1">
        <v>10.039999999999999</v>
      </c>
      <c r="X3" s="1">
        <v>9.58</v>
      </c>
      <c r="Y3" s="1">
        <v>10.86</v>
      </c>
      <c r="Z3" s="1">
        <v>6.54</v>
      </c>
    </row>
    <row r="4" spans="1:26" x14ac:dyDescent="0.25">
      <c r="A4" t="s">
        <v>2</v>
      </c>
      <c r="B4">
        <v>0.59</v>
      </c>
      <c r="C4">
        <v>0.55000000000000004</v>
      </c>
      <c r="D4">
        <v>0.65</v>
      </c>
      <c r="Q4" t="s">
        <v>23</v>
      </c>
      <c r="S4" s="1">
        <v>6.44</v>
      </c>
      <c r="T4" s="1">
        <v>6.05</v>
      </c>
      <c r="U4" s="1">
        <v>6.38</v>
      </c>
      <c r="V4" s="1">
        <v>6.83</v>
      </c>
      <c r="W4" s="1">
        <v>6.43</v>
      </c>
      <c r="X4" s="1">
        <v>6.08</v>
      </c>
      <c r="Y4" s="1">
        <v>5.72</v>
      </c>
      <c r="Z4" s="1">
        <v>5.05</v>
      </c>
    </row>
    <row r="5" spans="1:26" x14ac:dyDescent="0.25">
      <c r="A5" t="s">
        <v>3</v>
      </c>
      <c r="B5">
        <v>0.15</v>
      </c>
      <c r="C5">
        <v>0.84</v>
      </c>
      <c r="D5">
        <v>0.73</v>
      </c>
      <c r="Q5" t="s">
        <v>24</v>
      </c>
      <c r="S5">
        <v>904</v>
      </c>
      <c r="T5">
        <v>904</v>
      </c>
      <c r="U5">
        <v>904</v>
      </c>
      <c r="V5">
        <v>904</v>
      </c>
      <c r="W5">
        <v>904</v>
      </c>
      <c r="X5">
        <v>904</v>
      </c>
      <c r="Y5">
        <v>904</v>
      </c>
      <c r="Z5">
        <v>904</v>
      </c>
    </row>
    <row r="6" spans="1:26" x14ac:dyDescent="0.25">
      <c r="A6" t="s">
        <v>4</v>
      </c>
      <c r="B6">
        <v>-0.56000000000000005</v>
      </c>
      <c r="C6">
        <v>0.6</v>
      </c>
      <c r="D6">
        <v>0.67</v>
      </c>
    </row>
    <row r="7" spans="1:26" x14ac:dyDescent="0.25">
      <c r="A7" t="s">
        <v>5</v>
      </c>
      <c r="B7">
        <v>-0.77</v>
      </c>
      <c r="C7">
        <v>-0.05</v>
      </c>
      <c r="D7">
        <v>0.59</v>
      </c>
      <c r="Q7" t="s">
        <v>25</v>
      </c>
      <c r="R7" t="s">
        <v>14</v>
      </c>
      <c r="S7" s="1">
        <v>1</v>
      </c>
      <c r="T7" s="1">
        <v>0.83</v>
      </c>
      <c r="U7" s="1">
        <v>0.52</v>
      </c>
      <c r="V7" s="1">
        <v>0.37</v>
      </c>
      <c r="W7" s="1">
        <v>0.27</v>
      </c>
      <c r="X7" s="1">
        <v>0.41</v>
      </c>
      <c r="Y7" s="1">
        <v>0.2</v>
      </c>
      <c r="Z7" s="1">
        <v>0.71</v>
      </c>
    </row>
    <row r="8" spans="1:26" x14ac:dyDescent="0.25">
      <c r="A8" t="s">
        <v>6</v>
      </c>
      <c r="B8">
        <v>-0.72</v>
      </c>
      <c r="C8">
        <v>-0.39</v>
      </c>
      <c r="D8">
        <v>0.68</v>
      </c>
      <c r="Q8" t="s">
        <v>25</v>
      </c>
      <c r="R8" t="s">
        <v>15</v>
      </c>
      <c r="S8" s="1">
        <v>0.83</v>
      </c>
      <c r="T8" s="1">
        <v>1</v>
      </c>
      <c r="U8" s="1">
        <v>0.76</v>
      </c>
      <c r="V8" s="1">
        <v>0.63</v>
      </c>
      <c r="W8" s="1">
        <v>0.48</v>
      </c>
      <c r="X8" s="1">
        <v>0.49</v>
      </c>
      <c r="Y8" s="1">
        <v>0.15</v>
      </c>
      <c r="Z8" s="1">
        <v>0.61</v>
      </c>
    </row>
    <row r="9" spans="1:26" x14ac:dyDescent="0.25">
      <c r="A9" t="s">
        <v>7</v>
      </c>
      <c r="B9">
        <v>-0.06</v>
      </c>
      <c r="C9">
        <v>-0.83</v>
      </c>
      <c r="D9">
        <v>0.69</v>
      </c>
      <c r="Q9" t="s">
        <v>25</v>
      </c>
      <c r="R9" t="s">
        <v>16</v>
      </c>
      <c r="S9" s="1">
        <v>0.52</v>
      </c>
      <c r="T9" s="1">
        <v>0.76</v>
      </c>
      <c r="U9" s="1">
        <v>1</v>
      </c>
      <c r="V9" s="1">
        <v>0.8</v>
      </c>
      <c r="W9" s="1">
        <v>0.56000000000000005</v>
      </c>
      <c r="X9" s="1">
        <v>0.45</v>
      </c>
      <c r="Y9" s="1">
        <v>0.17</v>
      </c>
      <c r="Z9" s="1">
        <v>0.38</v>
      </c>
    </row>
    <row r="10" spans="1:26" x14ac:dyDescent="0.25">
      <c r="Q10" t="s">
        <v>25</v>
      </c>
      <c r="R10" t="s">
        <v>17</v>
      </c>
      <c r="S10" s="1">
        <v>0.37</v>
      </c>
      <c r="T10" s="1">
        <v>0.63</v>
      </c>
      <c r="U10" s="1">
        <v>0.8</v>
      </c>
      <c r="V10" s="1">
        <v>1</v>
      </c>
      <c r="W10" s="1">
        <v>0.76</v>
      </c>
      <c r="X10" s="1">
        <v>0.56000000000000005</v>
      </c>
      <c r="Y10" s="1">
        <v>0.31</v>
      </c>
      <c r="Z10" s="1">
        <v>0.33</v>
      </c>
    </row>
    <row r="11" spans="1:26" x14ac:dyDescent="0.25">
      <c r="Q11" t="s">
        <v>25</v>
      </c>
      <c r="R11" t="s">
        <v>18</v>
      </c>
      <c r="S11" s="1">
        <v>0.27</v>
      </c>
      <c r="T11" s="1">
        <v>0.48</v>
      </c>
      <c r="U11" s="1">
        <v>0.56000000000000005</v>
      </c>
      <c r="V11" s="1">
        <v>0.76</v>
      </c>
      <c r="W11" s="1">
        <v>1</v>
      </c>
      <c r="X11" s="1">
        <v>0.8</v>
      </c>
      <c r="Y11" s="1">
        <v>0.5</v>
      </c>
      <c r="Z11" s="1">
        <v>0.4</v>
      </c>
    </row>
    <row r="12" spans="1:26" x14ac:dyDescent="0.25">
      <c r="Q12" t="s">
        <v>25</v>
      </c>
      <c r="R12" t="s">
        <v>19</v>
      </c>
      <c r="S12" s="1">
        <v>0.41</v>
      </c>
      <c r="T12" s="1">
        <v>0.49</v>
      </c>
      <c r="U12" s="1">
        <v>0.45</v>
      </c>
      <c r="V12" s="1">
        <v>0.56000000000000005</v>
      </c>
      <c r="W12" s="1">
        <v>0.8</v>
      </c>
      <c r="X12" s="1">
        <v>1</v>
      </c>
      <c r="Y12" s="1">
        <v>0.69</v>
      </c>
      <c r="Z12" s="1">
        <v>0.56999999999999995</v>
      </c>
    </row>
    <row r="13" spans="1:26" x14ac:dyDescent="0.25">
      <c r="Q13" t="s">
        <v>25</v>
      </c>
      <c r="R13" t="s">
        <v>20</v>
      </c>
      <c r="S13" s="1">
        <v>0.2</v>
      </c>
      <c r="T13" s="1">
        <v>0.15</v>
      </c>
      <c r="U13" s="1">
        <v>0.17</v>
      </c>
      <c r="V13" s="1">
        <v>0.31</v>
      </c>
      <c r="W13" s="1">
        <v>0.5</v>
      </c>
      <c r="X13" s="1">
        <v>0.69</v>
      </c>
      <c r="Y13" s="1">
        <v>1</v>
      </c>
      <c r="Z13" s="1">
        <v>0.55000000000000004</v>
      </c>
    </row>
    <row r="14" spans="1:26" x14ac:dyDescent="0.25">
      <c r="Q14" t="s">
        <v>25</v>
      </c>
      <c r="R14" t="s">
        <v>21</v>
      </c>
      <c r="S14" s="1">
        <v>0.71</v>
      </c>
      <c r="T14" s="1">
        <v>0.61</v>
      </c>
      <c r="U14" s="1">
        <v>0.38</v>
      </c>
      <c r="V14" s="1">
        <v>0.33</v>
      </c>
      <c r="W14" s="1">
        <v>0.4</v>
      </c>
      <c r="X14" s="1">
        <v>0.56999999999999995</v>
      </c>
      <c r="Y14" s="1">
        <v>0.55000000000000004</v>
      </c>
      <c r="Z14" s="1">
        <v>1</v>
      </c>
    </row>
    <row r="16" spans="1:26" x14ac:dyDescent="0.25">
      <c r="Q16" t="s">
        <v>26</v>
      </c>
    </row>
    <row r="17" spans="17:26" x14ac:dyDescent="0.25">
      <c r="Q17" t="s">
        <v>12</v>
      </c>
      <c r="R17" t="s">
        <v>13</v>
      </c>
      <c r="S17" t="s">
        <v>27</v>
      </c>
      <c r="T17" t="s">
        <v>28</v>
      </c>
      <c r="U17" t="s">
        <v>29</v>
      </c>
      <c r="V17" t="s">
        <v>30</v>
      </c>
      <c r="W17" t="s">
        <v>31</v>
      </c>
      <c r="X17" t="s">
        <v>32</v>
      </c>
      <c r="Y17" t="s">
        <v>33</v>
      </c>
      <c r="Z17" t="s">
        <v>34</v>
      </c>
    </row>
    <row r="18" spans="17:26" x14ac:dyDescent="0.25">
      <c r="Q18" t="s">
        <v>22</v>
      </c>
      <c r="S18" s="1">
        <v>-0.28000000000000003</v>
      </c>
      <c r="T18" s="1">
        <v>-0.31</v>
      </c>
      <c r="U18" s="1">
        <v>-0.01</v>
      </c>
      <c r="V18" s="1">
        <v>7.0000000000000007E-2</v>
      </c>
      <c r="W18" s="1">
        <v>0.22</v>
      </c>
      <c r="X18" s="1">
        <v>0.16</v>
      </c>
      <c r="Y18" s="1">
        <v>0.37</v>
      </c>
      <c r="Z18" s="1">
        <v>-0.22</v>
      </c>
    </row>
    <row r="19" spans="17:26" x14ac:dyDescent="0.25">
      <c r="Q19" t="s">
        <v>23</v>
      </c>
      <c r="S19" s="1">
        <v>0.56999999999999995</v>
      </c>
      <c r="T19" s="1">
        <v>0.44</v>
      </c>
      <c r="U19" s="1">
        <v>0.52</v>
      </c>
      <c r="V19" s="1">
        <v>0.53</v>
      </c>
      <c r="W19" s="1">
        <v>0.51</v>
      </c>
      <c r="X19" s="1">
        <v>0.45</v>
      </c>
      <c r="Y19" s="1">
        <v>0.65</v>
      </c>
      <c r="Z19" s="1">
        <v>0.46</v>
      </c>
    </row>
    <row r="20" spans="17:26" x14ac:dyDescent="0.25">
      <c r="Q20" t="s">
        <v>24</v>
      </c>
      <c r="S20">
        <v>904</v>
      </c>
      <c r="T20">
        <v>904</v>
      </c>
      <c r="U20">
        <v>904</v>
      </c>
      <c r="V20">
        <v>904</v>
      </c>
      <c r="W20">
        <v>904</v>
      </c>
      <c r="X20">
        <v>904</v>
      </c>
      <c r="Y20">
        <v>904</v>
      </c>
      <c r="Z20">
        <v>904</v>
      </c>
    </row>
    <row r="22" spans="17:26" x14ac:dyDescent="0.25">
      <c r="Q22" t="s">
        <v>25</v>
      </c>
      <c r="R22" t="s">
        <v>27</v>
      </c>
      <c r="S22" s="1">
        <v>1</v>
      </c>
      <c r="T22" s="1">
        <v>0.56999999999999995</v>
      </c>
      <c r="U22" s="1">
        <v>-7.0000000000000007E-2</v>
      </c>
      <c r="V22" s="1">
        <v>-0.42</v>
      </c>
      <c r="W22" s="1">
        <v>-0.64</v>
      </c>
      <c r="X22" s="1">
        <v>-0.39</v>
      </c>
      <c r="Y22" s="1">
        <v>-0.31</v>
      </c>
      <c r="Z22" s="1">
        <v>0.32</v>
      </c>
    </row>
    <row r="23" spans="17:26" x14ac:dyDescent="0.25">
      <c r="Q23" t="s">
        <v>25</v>
      </c>
      <c r="R23" t="s">
        <v>28</v>
      </c>
      <c r="S23" s="1">
        <v>0.56999999999999995</v>
      </c>
      <c r="T23" s="1">
        <v>1</v>
      </c>
      <c r="U23" s="1">
        <v>0.31</v>
      </c>
      <c r="V23" s="1">
        <v>-0.03</v>
      </c>
      <c r="W23" s="1">
        <v>-0.42</v>
      </c>
      <c r="X23" s="1">
        <v>-0.5</v>
      </c>
      <c r="Y23" s="1">
        <v>-0.67</v>
      </c>
      <c r="Z23" s="1">
        <v>-0.08</v>
      </c>
    </row>
    <row r="24" spans="17:26" x14ac:dyDescent="0.25">
      <c r="Q24" t="s">
        <v>25</v>
      </c>
      <c r="R24" t="s">
        <v>29</v>
      </c>
      <c r="S24" s="1">
        <v>-7.0000000000000007E-2</v>
      </c>
      <c r="T24" s="1">
        <v>0.31</v>
      </c>
      <c r="U24" s="1">
        <v>1</v>
      </c>
      <c r="V24" s="1">
        <v>0.43</v>
      </c>
      <c r="W24" s="1">
        <v>-0.16</v>
      </c>
      <c r="X24" s="1">
        <v>-0.5</v>
      </c>
      <c r="Y24" s="1">
        <v>-0.52</v>
      </c>
      <c r="Z24" s="1">
        <v>-0.44</v>
      </c>
    </row>
    <row r="25" spans="17:26" x14ac:dyDescent="0.25">
      <c r="Q25" t="s">
        <v>25</v>
      </c>
      <c r="R25" t="s">
        <v>30</v>
      </c>
      <c r="S25" s="1">
        <v>-0.42</v>
      </c>
      <c r="T25" s="1">
        <v>-0.03</v>
      </c>
      <c r="U25" s="1">
        <v>0.43</v>
      </c>
      <c r="V25" s="1">
        <v>1</v>
      </c>
      <c r="W25" s="1">
        <v>0.3</v>
      </c>
      <c r="X25" s="1">
        <v>-0.28999999999999998</v>
      </c>
      <c r="Y25" s="1">
        <v>-0.38</v>
      </c>
      <c r="Z25" s="1">
        <v>-0.6</v>
      </c>
    </row>
    <row r="26" spans="17:26" x14ac:dyDescent="0.25">
      <c r="Q26" t="s">
        <v>25</v>
      </c>
      <c r="R26" t="s">
        <v>31</v>
      </c>
      <c r="S26" s="1">
        <v>-0.64</v>
      </c>
      <c r="T26" s="1">
        <v>-0.42</v>
      </c>
      <c r="U26" s="1">
        <v>-0.16</v>
      </c>
      <c r="V26" s="1">
        <v>0.3</v>
      </c>
      <c r="W26" s="1">
        <v>1</v>
      </c>
      <c r="X26" s="1">
        <v>0.38</v>
      </c>
      <c r="Y26" s="1">
        <v>-0.02</v>
      </c>
      <c r="Z26" s="1">
        <v>-0.43</v>
      </c>
    </row>
    <row r="27" spans="17:26" x14ac:dyDescent="0.25">
      <c r="Q27" t="s">
        <v>25</v>
      </c>
      <c r="R27" t="s">
        <v>32</v>
      </c>
      <c r="S27" s="1">
        <v>-0.39</v>
      </c>
      <c r="T27" s="1">
        <v>-0.5</v>
      </c>
      <c r="U27" s="1">
        <v>-0.5</v>
      </c>
      <c r="V27" s="1">
        <v>-0.28999999999999998</v>
      </c>
      <c r="W27" s="1">
        <v>0.38</v>
      </c>
      <c r="X27" s="1">
        <v>1</v>
      </c>
      <c r="Y27" s="1">
        <v>0.36</v>
      </c>
      <c r="Z27" s="1">
        <v>-7.0000000000000007E-2</v>
      </c>
    </row>
    <row r="28" spans="17:26" x14ac:dyDescent="0.25">
      <c r="Q28" t="s">
        <v>25</v>
      </c>
      <c r="R28" t="s">
        <v>33</v>
      </c>
      <c r="S28" s="1">
        <v>-0.31</v>
      </c>
      <c r="T28" s="1">
        <v>-0.67</v>
      </c>
      <c r="U28" s="1">
        <v>-0.52</v>
      </c>
      <c r="V28" s="1">
        <v>-0.38</v>
      </c>
      <c r="W28" s="1">
        <v>-0.02</v>
      </c>
      <c r="X28" s="1">
        <v>0.36</v>
      </c>
      <c r="Y28" s="1">
        <v>1</v>
      </c>
      <c r="Z28" s="1">
        <v>0.3</v>
      </c>
    </row>
    <row r="29" spans="17:26" x14ac:dyDescent="0.25">
      <c r="Q29" t="s">
        <v>25</v>
      </c>
      <c r="R29" t="s">
        <v>34</v>
      </c>
      <c r="S29" s="1">
        <v>0.32</v>
      </c>
      <c r="T29" s="1">
        <v>-0.08</v>
      </c>
      <c r="U29" s="1">
        <v>-0.44</v>
      </c>
      <c r="V29" s="1">
        <v>-0.6</v>
      </c>
      <c r="W29" s="1">
        <v>-0.43</v>
      </c>
      <c r="X29" s="1">
        <v>-7.0000000000000007E-2</v>
      </c>
      <c r="Y29" s="1">
        <v>0.3</v>
      </c>
      <c r="Z29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5A7E-8E98-452C-A35A-23755D6D32A3}">
  <dimension ref="A1:U10"/>
  <sheetViews>
    <sheetView tabSelected="1" topLeftCell="B18" zoomScaleNormal="100" workbookViewId="0"/>
  </sheetViews>
  <sheetFormatPr defaultRowHeight="15" x14ac:dyDescent="0.25"/>
  <sheetData>
    <row r="1" spans="1:21" x14ac:dyDescent="0.25">
      <c r="B1" t="s">
        <v>8</v>
      </c>
      <c r="C1" t="s">
        <v>9</v>
      </c>
      <c r="Q1" t="s">
        <v>226</v>
      </c>
      <c r="R1" t="s">
        <v>227</v>
      </c>
      <c r="S1" t="s">
        <v>228</v>
      </c>
      <c r="T1" t="s">
        <v>229</v>
      </c>
      <c r="U1" t="s">
        <v>230</v>
      </c>
    </row>
    <row r="2" spans="1:21" x14ac:dyDescent="0.25">
      <c r="A2" t="s">
        <v>0</v>
      </c>
      <c r="B2" s="1">
        <v>-9.5367880000000002E-2</v>
      </c>
      <c r="C2" s="1">
        <v>0.8844303</v>
      </c>
      <c r="Q2">
        <f>ATAN2(B2,C2)</f>
        <v>1.6782110267552663</v>
      </c>
      <c r="R2">
        <f>DEGREES(Q2)</f>
        <v>96.154408965393245</v>
      </c>
      <c r="S2">
        <f>R2</f>
        <v>96.154408965393245</v>
      </c>
      <c r="T2">
        <v>90</v>
      </c>
      <c r="U2">
        <f>S2-T2</f>
        <v>6.1544089653932446</v>
      </c>
    </row>
    <row r="3" spans="1:21" x14ac:dyDescent="0.25">
      <c r="A3" t="s">
        <v>1</v>
      </c>
      <c r="B3" s="1">
        <v>-0.59585343000000002</v>
      </c>
      <c r="C3" s="1">
        <v>0.6136701</v>
      </c>
      <c r="Q3">
        <f t="shared" ref="Q3:Q9" si="0">ATAN2(B3,C3)</f>
        <v>2.341465234339529</v>
      </c>
      <c r="R3">
        <f t="shared" ref="R3:R9" si="1">DEGREES(Q3)</f>
        <v>134.1560758042653</v>
      </c>
      <c r="S3">
        <f t="shared" ref="S3" si="2">R3</f>
        <v>134.1560758042653</v>
      </c>
      <c r="T3">
        <v>135</v>
      </c>
      <c r="U3">
        <f>T3-S3</f>
        <v>0.84392419573470079</v>
      </c>
    </row>
    <row r="4" spans="1:21" x14ac:dyDescent="0.25">
      <c r="A4" t="s">
        <v>2</v>
      </c>
      <c r="B4" s="1">
        <v>-0.80322961000000004</v>
      </c>
      <c r="C4" s="1">
        <v>-3.2081400000000003E-2</v>
      </c>
      <c r="Q4">
        <f t="shared" si="0"/>
        <v>-3.1016733619118257</v>
      </c>
      <c r="R4">
        <f t="shared" si="1"/>
        <v>-177.71279306570077</v>
      </c>
      <c r="S4">
        <f>360+R4</f>
        <v>182.28720693429923</v>
      </c>
      <c r="T4">
        <v>180</v>
      </c>
      <c r="U4">
        <f>S4-T4</f>
        <v>2.2872069342992347</v>
      </c>
    </row>
    <row r="5" spans="1:21" x14ac:dyDescent="0.25">
      <c r="A5" t="s">
        <v>3</v>
      </c>
      <c r="B5" s="1">
        <v>-0.66303962000000005</v>
      </c>
      <c r="C5" s="1">
        <v>-0.54064049999999997</v>
      </c>
      <c r="Q5">
        <f t="shared" si="0"/>
        <v>-2.4575335700614542</v>
      </c>
      <c r="R5">
        <f t="shared" si="1"/>
        <v>-140.80630157623912</v>
      </c>
      <c r="S5">
        <f>360+R5</f>
        <v>219.19369842376088</v>
      </c>
      <c r="T5">
        <v>225</v>
      </c>
      <c r="U5">
        <f t="shared" ref="U5:U8" si="3">T5-S5</f>
        <v>5.8063015762391217</v>
      </c>
    </row>
    <row r="6" spans="1:21" x14ac:dyDescent="0.25">
      <c r="A6" t="s">
        <v>4</v>
      </c>
      <c r="B6" s="1">
        <v>3.4843159999999998E-2</v>
      </c>
      <c r="C6" s="1">
        <v>-0.81916659999999997</v>
      </c>
      <c r="Q6">
        <f t="shared" si="0"/>
        <v>-1.5282870620885982</v>
      </c>
      <c r="R6">
        <f t="shared" si="1"/>
        <v>-87.564398542124678</v>
      </c>
      <c r="S6">
        <f t="shared" ref="S6:S8" si="4">360+R6</f>
        <v>272.43560145787535</v>
      </c>
      <c r="T6">
        <v>270</v>
      </c>
      <c r="U6">
        <f>S6-T6</f>
        <v>2.4356014578753502</v>
      </c>
    </row>
    <row r="7" spans="1:21" x14ac:dyDescent="0.25">
      <c r="A7" t="s">
        <v>5</v>
      </c>
      <c r="B7" s="1">
        <v>0.61298266999999995</v>
      </c>
      <c r="C7" s="1">
        <v>-0.46067730000000001</v>
      </c>
      <c r="Q7">
        <f t="shared" si="0"/>
        <v>-0.64448212744303179</v>
      </c>
      <c r="R7">
        <f t="shared" si="1"/>
        <v>-36.92610587409817</v>
      </c>
      <c r="S7">
        <f t="shared" si="4"/>
        <v>323.0738941259018</v>
      </c>
      <c r="T7">
        <v>315</v>
      </c>
      <c r="U7">
        <f>S7-T7</f>
        <v>8.073894125901802</v>
      </c>
    </row>
    <row r="8" spans="1:21" x14ac:dyDescent="0.25">
      <c r="A8" t="s">
        <v>6</v>
      </c>
      <c r="B8" s="1">
        <v>0.80429289999999998</v>
      </c>
      <c r="C8" s="1">
        <v>-0.1743161</v>
      </c>
      <c r="Q8">
        <f t="shared" si="0"/>
        <v>-0.2134311534294821</v>
      </c>
      <c r="R8">
        <f t="shared" si="1"/>
        <v>-12.22870430811845</v>
      </c>
      <c r="S8">
        <f t="shared" si="4"/>
        <v>347.77129569188156</v>
      </c>
      <c r="T8">
        <v>360</v>
      </c>
      <c r="U8">
        <f t="shared" si="3"/>
        <v>12.228704308118438</v>
      </c>
    </row>
    <row r="9" spans="1:21" x14ac:dyDescent="0.25">
      <c r="A9" t="s">
        <v>7</v>
      </c>
      <c r="B9" s="1">
        <v>0.58355959000000002</v>
      </c>
      <c r="C9" s="1">
        <v>0.5884741</v>
      </c>
      <c r="Q9">
        <f t="shared" si="0"/>
        <v>0.78959128620538088</v>
      </c>
      <c r="R9">
        <f t="shared" si="1"/>
        <v>45.240248239874582</v>
      </c>
      <c r="S9">
        <f>R9</f>
        <v>45.240248239874582</v>
      </c>
      <c r="T9">
        <v>45</v>
      </c>
      <c r="U9">
        <f>S9-T9</f>
        <v>0.24024823987458177</v>
      </c>
    </row>
    <row r="10" spans="1:21" x14ac:dyDescent="0.25">
      <c r="B10">
        <v>1</v>
      </c>
      <c r="C10">
        <v>0.99</v>
      </c>
      <c r="U10">
        <f>AVERAGE(U2:U9)</f>
        <v>4.7587862254295592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AC84-13D4-436B-B2FA-930F43C74BF6}">
  <dimension ref="A1:J26"/>
  <sheetViews>
    <sheetView workbookViewId="0"/>
  </sheetViews>
  <sheetFormatPr defaultRowHeight="15" x14ac:dyDescent="0.25"/>
  <sheetData>
    <row r="1" spans="1:10" x14ac:dyDescent="0.25">
      <c r="B1" t="s">
        <v>231</v>
      </c>
      <c r="C1" s="20" t="s">
        <v>232</v>
      </c>
      <c r="D1" t="s">
        <v>259</v>
      </c>
      <c r="E1" t="s">
        <v>260</v>
      </c>
    </row>
    <row r="2" spans="1:10" x14ac:dyDescent="0.25">
      <c r="A2" t="s">
        <v>233</v>
      </c>
      <c r="B2">
        <v>0.16</v>
      </c>
      <c r="C2" s="21">
        <v>8.8999999999999996E-2</v>
      </c>
      <c r="D2">
        <v>0.11</v>
      </c>
      <c r="E2">
        <v>0.11</v>
      </c>
      <c r="F2" t="s">
        <v>261</v>
      </c>
    </row>
    <row r="3" spans="1:10" x14ac:dyDescent="0.25">
      <c r="A3" t="s">
        <v>262</v>
      </c>
      <c r="B3">
        <v>2.7E-2</v>
      </c>
      <c r="C3" s="21">
        <v>0.04</v>
      </c>
      <c r="D3">
        <v>0.13</v>
      </c>
      <c r="E3">
        <v>0.14000000000000001</v>
      </c>
      <c r="F3" t="s">
        <v>261</v>
      </c>
    </row>
    <row r="4" spans="1:10" x14ac:dyDescent="0.25">
      <c r="A4" t="s">
        <v>234</v>
      </c>
      <c r="B4">
        <v>0.41</v>
      </c>
      <c r="C4" s="21">
        <v>0.35</v>
      </c>
      <c r="D4">
        <v>0.11</v>
      </c>
      <c r="E4">
        <v>0.19</v>
      </c>
      <c r="F4" t="s">
        <v>176</v>
      </c>
    </row>
    <row r="5" spans="1:10" x14ac:dyDescent="0.25">
      <c r="A5" t="s">
        <v>235</v>
      </c>
      <c r="B5">
        <v>0.76</v>
      </c>
      <c r="C5" s="22">
        <v>0.35</v>
      </c>
      <c r="D5">
        <v>0.37</v>
      </c>
      <c r="E5">
        <v>0.47</v>
      </c>
      <c r="F5" t="s">
        <v>261</v>
      </c>
    </row>
    <row r="7" spans="1:10" x14ac:dyDescent="0.25">
      <c r="A7" t="s">
        <v>236</v>
      </c>
      <c r="B7" t="s">
        <v>237</v>
      </c>
      <c r="C7" t="s">
        <v>238</v>
      </c>
      <c r="D7" t="s">
        <v>239</v>
      </c>
      <c r="E7" t="s">
        <v>240</v>
      </c>
      <c r="F7" t="s">
        <v>241</v>
      </c>
      <c r="G7" t="s">
        <v>242</v>
      </c>
      <c r="H7" t="s">
        <v>243</v>
      </c>
      <c r="I7" t="s">
        <v>244</v>
      </c>
      <c r="J7" t="s">
        <v>245</v>
      </c>
    </row>
    <row r="8" spans="1:10" x14ac:dyDescent="0.25">
      <c r="A8" t="s">
        <v>246</v>
      </c>
      <c r="B8" t="s">
        <v>246</v>
      </c>
      <c r="C8">
        <v>24</v>
      </c>
      <c r="D8">
        <v>12</v>
      </c>
      <c r="E8">
        <v>9.2999999999999999E-2</v>
      </c>
      <c r="F8" t="s">
        <v>256</v>
      </c>
      <c r="G8">
        <v>0.88500000000000001</v>
      </c>
      <c r="H8">
        <v>0.86499999999999999</v>
      </c>
      <c r="I8">
        <v>0.83399999999999996</v>
      </c>
      <c r="J8">
        <v>0.77</v>
      </c>
    </row>
    <row r="9" spans="1:10" x14ac:dyDescent="0.25">
      <c r="A9" t="s">
        <v>247</v>
      </c>
      <c r="B9" t="s">
        <v>246</v>
      </c>
      <c r="C9">
        <v>17</v>
      </c>
      <c r="D9">
        <v>19</v>
      </c>
      <c r="E9">
        <v>7.4999999999999997E-2</v>
      </c>
      <c r="F9" t="s">
        <v>257</v>
      </c>
      <c r="G9">
        <v>0.91800000000000004</v>
      </c>
      <c r="H9">
        <v>0.86399999999999999</v>
      </c>
      <c r="I9">
        <v>0.57099999999999995</v>
      </c>
      <c r="J9">
        <v>0.47</v>
      </c>
    </row>
    <row r="10" spans="1:10" x14ac:dyDescent="0.25">
      <c r="A10" s="8" t="s">
        <v>246</v>
      </c>
      <c r="B10" s="9" t="s">
        <v>247</v>
      </c>
      <c r="C10" s="9">
        <v>17</v>
      </c>
      <c r="D10" s="9">
        <v>19</v>
      </c>
      <c r="E10" s="9">
        <v>6.8000000000000005E-2</v>
      </c>
      <c r="F10" s="9" t="s">
        <v>258</v>
      </c>
      <c r="G10" s="9">
        <v>0.93400000000000005</v>
      </c>
      <c r="H10" s="9">
        <v>0.89100000000000001</v>
      </c>
      <c r="I10" s="9">
        <v>0.45700000000000002</v>
      </c>
      <c r="J10" s="10">
        <v>0.35599999999999998</v>
      </c>
    </row>
    <row r="12" spans="1:10" x14ac:dyDescent="0.25">
      <c r="A12" t="s">
        <v>254</v>
      </c>
    </row>
    <row r="13" spans="1:10" x14ac:dyDescent="0.25">
      <c r="A13" t="s">
        <v>248</v>
      </c>
      <c r="B13" t="s">
        <v>249</v>
      </c>
      <c r="C13" t="s">
        <v>250</v>
      </c>
      <c r="D13" t="s">
        <v>251</v>
      </c>
      <c r="E13" t="s">
        <v>252</v>
      </c>
      <c r="F13" t="s">
        <v>253</v>
      </c>
    </row>
    <row r="14" spans="1:10" x14ac:dyDescent="0.25">
      <c r="A14">
        <v>1</v>
      </c>
      <c r="B14">
        <v>288</v>
      </c>
      <c r="C14">
        <v>261</v>
      </c>
      <c r="D14">
        <v>0</v>
      </c>
      <c r="E14">
        <v>0.8125</v>
      </c>
      <c r="F14">
        <v>3.9682500000000001E-4</v>
      </c>
    </row>
    <row r="15" spans="1:10" x14ac:dyDescent="0.25">
      <c r="A15">
        <v>2</v>
      </c>
      <c r="B15">
        <v>288</v>
      </c>
      <c r="C15">
        <v>275</v>
      </c>
      <c r="D15">
        <v>1</v>
      </c>
      <c r="E15">
        <v>0.91319439999999996</v>
      </c>
      <c r="F15">
        <v>3.9682500000000001E-4</v>
      </c>
    </row>
    <row r="17" spans="1:6" x14ac:dyDescent="0.25">
      <c r="A17" s="11" t="s">
        <v>255</v>
      </c>
      <c r="B17" s="12"/>
      <c r="C17" s="12"/>
      <c r="D17" s="12"/>
      <c r="E17" s="12"/>
      <c r="F17" s="13"/>
    </row>
    <row r="18" spans="1:6" x14ac:dyDescent="0.25">
      <c r="A18" s="14" t="s">
        <v>248</v>
      </c>
      <c r="B18" s="15" t="s">
        <v>249</v>
      </c>
      <c r="C18" s="15" t="s">
        <v>250</v>
      </c>
      <c r="D18" s="15" t="s">
        <v>251</v>
      </c>
      <c r="E18" s="15" t="s">
        <v>252</v>
      </c>
      <c r="F18" s="16" t="s">
        <v>253</v>
      </c>
    </row>
    <row r="19" spans="1:6" x14ac:dyDescent="0.25">
      <c r="A19" s="14">
        <v>1</v>
      </c>
      <c r="B19" s="15">
        <v>288</v>
      </c>
      <c r="C19" s="15">
        <v>283</v>
      </c>
      <c r="D19" s="15">
        <v>1</v>
      </c>
      <c r="E19" s="15">
        <v>0.96875</v>
      </c>
      <c r="F19" s="16">
        <v>3.9682500000000001E-4</v>
      </c>
    </row>
    <row r="20" spans="1:6" x14ac:dyDescent="0.25">
      <c r="A20" s="17">
        <v>2</v>
      </c>
      <c r="B20" s="18">
        <v>288</v>
      </c>
      <c r="C20" s="18">
        <v>288</v>
      </c>
      <c r="D20" s="18">
        <v>0</v>
      </c>
      <c r="E20" s="18">
        <v>1</v>
      </c>
      <c r="F20" s="19">
        <v>3.9682500000000001E-4</v>
      </c>
    </row>
    <row r="22" spans="1:6" x14ac:dyDescent="0.25">
      <c r="A22" s="28" t="s">
        <v>263</v>
      </c>
    </row>
    <row r="23" spans="1:6" x14ac:dyDescent="0.25">
      <c r="A23" s="28" t="s">
        <v>264</v>
      </c>
    </row>
    <row r="24" spans="1:6" x14ac:dyDescent="0.25">
      <c r="A24" s="28" t="s">
        <v>265</v>
      </c>
    </row>
    <row r="25" spans="1:6" x14ac:dyDescent="0.25">
      <c r="A25" s="28" t="s">
        <v>266</v>
      </c>
    </row>
    <row r="26" spans="1:6" x14ac:dyDescent="0.25">
      <c r="A26" s="28" t="s">
        <v>267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3FDE0D2065B418942C0A048AA50D3" ma:contentTypeVersion="8" ma:contentTypeDescription="Create a new document." ma:contentTypeScope="" ma:versionID="b247ecf5373b0104e13c18d76b76f81c">
  <xsd:schema xmlns:xsd="http://www.w3.org/2001/XMLSchema" xmlns:xs="http://www.w3.org/2001/XMLSchema" xmlns:p="http://schemas.microsoft.com/office/2006/metadata/properties" xmlns:ns3="bacd6477-f6fe-48f7-92af-cce7ab39583a" targetNamespace="http://schemas.microsoft.com/office/2006/metadata/properties" ma:root="true" ma:fieldsID="c8786b7cbdbaeb05886756e0315a43e9" ns3:_="">
    <xsd:import namespace="bacd6477-f6fe-48f7-92af-cce7ab3958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d6477-f6fe-48f7-92af-cce7ab3958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2540F4-D26D-48D0-BF5C-45F515E331BD}">
  <ds:schemaRefs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bacd6477-f6fe-48f7-92af-cce7ab39583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00120EC-9CA3-42BC-8940-2197EB45DE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cd6477-f6fe-48f7-92af-cce7ab3958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E7BFA4-B9A1-45EE-937B-B192774B46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Item Level</vt:lpstr>
      <vt:lpstr>Scale Level</vt:lpstr>
      <vt:lpstr>Targeted</vt:lpstr>
      <vt:lpstr>Fit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Boudreaux</dc:creator>
  <cp:lastModifiedBy>Vinícius Koehler</cp:lastModifiedBy>
  <dcterms:created xsi:type="dcterms:W3CDTF">2020-06-03T15:10:32Z</dcterms:created>
  <dcterms:modified xsi:type="dcterms:W3CDTF">2020-07-24T14:10:09Z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0x0101009E13FDE0D2065B418942C0A048AA50D3</vt:lpwstr>
  </property>
</Properties>
</file>