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oudreaux\OneDrive - Hogan Assessments\Desktop\CSIP - Portuguese\Results\"/>
    </mc:Choice>
  </mc:AlternateContent>
  <xr:revisionPtr revIDLastSave="971" documentId="8_{B052525B-E90D-49E4-917C-DE864B3CFC1C}" xr6:coauthVersionLast="44" xr6:coauthVersionMax="44" xr10:uidLastSave="{5CAF4EC4-8F94-48D5-8B00-F52E58E4E44B}"/>
  <bookViews>
    <workbookView xWindow="-120" yWindow="-120" windowWidth="29040" windowHeight="15840" xr2:uid="{061FA708-9F39-4D1C-BFC8-CE3A81E80774}"/>
  </bookViews>
  <sheets>
    <sheet name="Item Level" sheetId="2" r:id="rId1"/>
    <sheet name="Scale Level" sheetId="1" r:id="rId2"/>
    <sheet name="Targeted" sheetId="3" r:id="rId3"/>
    <sheet name="Fit Tests" sheetId="4" r:id="rId4"/>
    <sheet name="Retest Valu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" i="2" l="1"/>
  <c r="U46" i="2"/>
  <c r="U45" i="2"/>
  <c r="U44" i="2"/>
  <c r="U43" i="2"/>
  <c r="U42" i="2"/>
  <c r="U41" i="2"/>
  <c r="U40" i="2"/>
  <c r="U35" i="2"/>
  <c r="U34" i="2"/>
  <c r="U33" i="2"/>
  <c r="U32" i="2"/>
  <c r="U31" i="2"/>
  <c r="U30" i="2"/>
  <c r="U29" i="2"/>
  <c r="U28" i="2"/>
  <c r="U23" i="2"/>
  <c r="U22" i="2"/>
  <c r="U21" i="2"/>
  <c r="U20" i="2"/>
  <c r="U19" i="2"/>
  <c r="U18" i="2"/>
  <c r="U17" i="2"/>
  <c r="U16" i="2"/>
  <c r="U11" i="2"/>
  <c r="U10" i="2"/>
  <c r="U9" i="2"/>
  <c r="U8" i="2"/>
  <c r="U7" i="2"/>
  <c r="U6" i="2"/>
  <c r="U5" i="2"/>
  <c r="U4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J47" i="2"/>
  <c r="J46" i="2"/>
  <c r="J45" i="2"/>
  <c r="J44" i="2"/>
  <c r="J43" i="2"/>
  <c r="J42" i="2"/>
  <c r="J41" i="2"/>
  <c r="J40" i="2"/>
  <c r="J35" i="2"/>
  <c r="J34" i="2"/>
  <c r="J33" i="2"/>
  <c r="J32" i="2"/>
  <c r="J31" i="2"/>
  <c r="J30" i="2"/>
  <c r="J29" i="2"/>
  <c r="J28" i="2"/>
  <c r="J23" i="2"/>
  <c r="J22" i="2"/>
  <c r="J21" i="2"/>
  <c r="J20" i="2"/>
  <c r="J19" i="2"/>
  <c r="J18" i="2"/>
  <c r="J17" i="2"/>
  <c r="J16" i="2"/>
  <c r="J11" i="2"/>
  <c r="J10" i="2"/>
  <c r="J9" i="2"/>
  <c r="J8" i="2"/>
  <c r="J7" i="2"/>
  <c r="J6" i="2"/>
  <c r="J5" i="2"/>
  <c r="J4" i="2"/>
  <c r="Z11" i="2" l="1"/>
  <c r="AA11" i="2" s="1"/>
  <c r="AB11" i="2" s="1"/>
  <c r="AC11" i="2" s="1"/>
  <c r="Z10" i="2"/>
  <c r="AA10" i="2" s="1"/>
  <c r="AB10" i="2" s="1"/>
  <c r="AC10" i="2" s="1"/>
  <c r="Z9" i="2"/>
  <c r="AA9" i="2" s="1"/>
  <c r="AB9" i="2" s="1"/>
  <c r="AC9" i="2" s="1"/>
  <c r="Z8" i="2"/>
  <c r="AA8" i="2" s="1"/>
  <c r="AB8" i="2" s="1"/>
  <c r="AC8" i="2" s="1"/>
  <c r="Z7" i="2"/>
  <c r="AA7" i="2" s="1"/>
  <c r="AB7" i="2" s="1"/>
  <c r="AC7" i="2" s="1"/>
  <c r="Z6" i="2"/>
  <c r="AA6" i="2" s="1"/>
  <c r="AB6" i="2" s="1"/>
  <c r="AC6" i="2" s="1"/>
  <c r="Z5" i="2"/>
  <c r="AA5" i="2" s="1"/>
  <c r="AB5" i="2" s="1"/>
  <c r="AC5" i="2" s="1"/>
  <c r="Z4" i="2"/>
  <c r="AA4" i="2" s="1"/>
  <c r="AA12" i="2" l="1"/>
  <c r="AB4" i="2"/>
  <c r="AC4" i="2" l="1"/>
  <c r="AC12" i="2" s="1"/>
  <c r="AB12" i="2"/>
  <c r="Q9" i="3"/>
  <c r="R9" i="3" s="1"/>
  <c r="S9" i="3" s="1"/>
  <c r="U9" i="3" s="1"/>
  <c r="Q8" i="3"/>
  <c r="R8" i="3" s="1"/>
  <c r="S8" i="3" s="1"/>
  <c r="U8" i="3" s="1"/>
  <c r="Q7" i="3"/>
  <c r="R7" i="3" s="1"/>
  <c r="S7" i="3" s="1"/>
  <c r="U7" i="3" s="1"/>
  <c r="Q6" i="3"/>
  <c r="R6" i="3" s="1"/>
  <c r="S6" i="3" s="1"/>
  <c r="U6" i="3" s="1"/>
  <c r="Q5" i="3"/>
  <c r="R5" i="3" s="1"/>
  <c r="S5" i="3" s="1"/>
  <c r="U5" i="3" s="1"/>
  <c r="Q4" i="3"/>
  <c r="R4" i="3" s="1"/>
  <c r="S4" i="3" s="1"/>
  <c r="U4" i="3" s="1"/>
  <c r="Q3" i="3"/>
  <c r="R3" i="3" s="1"/>
  <c r="S3" i="3" s="1"/>
  <c r="U3" i="3" s="1"/>
  <c r="Q2" i="3"/>
  <c r="R2" i="3" s="1"/>
  <c r="S2" i="3" s="1"/>
  <c r="U2" i="3" s="1"/>
  <c r="Z47" i="2"/>
  <c r="AA47" i="2" s="1"/>
  <c r="AB47" i="2" s="1"/>
  <c r="AC47" i="2" s="1"/>
  <c r="Z46" i="2"/>
  <c r="AA46" i="2" s="1"/>
  <c r="AB46" i="2" s="1"/>
  <c r="AC46" i="2" s="1"/>
  <c r="Z45" i="2"/>
  <c r="AA45" i="2" s="1"/>
  <c r="AB45" i="2" s="1"/>
  <c r="AC45" i="2" s="1"/>
  <c r="Z44" i="2"/>
  <c r="AA44" i="2" s="1"/>
  <c r="AB44" i="2" s="1"/>
  <c r="AC44" i="2" s="1"/>
  <c r="Z43" i="2"/>
  <c r="AA43" i="2" s="1"/>
  <c r="AB43" i="2" s="1"/>
  <c r="AC43" i="2" s="1"/>
  <c r="Z42" i="2"/>
  <c r="AA42" i="2" s="1"/>
  <c r="AB42" i="2" s="1"/>
  <c r="AC42" i="2" s="1"/>
  <c r="Z41" i="2"/>
  <c r="AA41" i="2" s="1"/>
  <c r="AB41" i="2" s="1"/>
  <c r="AC41" i="2" s="1"/>
  <c r="Z40" i="2"/>
  <c r="AA40" i="2" s="1"/>
  <c r="Z35" i="2"/>
  <c r="AA35" i="2" s="1"/>
  <c r="AB35" i="2" s="1"/>
  <c r="AC35" i="2" s="1"/>
  <c r="Z34" i="2"/>
  <c r="AA34" i="2" s="1"/>
  <c r="AB34" i="2" s="1"/>
  <c r="AC34" i="2" s="1"/>
  <c r="Z33" i="2"/>
  <c r="AA33" i="2" s="1"/>
  <c r="AB33" i="2" s="1"/>
  <c r="AC33" i="2" s="1"/>
  <c r="Z32" i="2"/>
  <c r="AA32" i="2" s="1"/>
  <c r="AB32" i="2" s="1"/>
  <c r="AC32" i="2" s="1"/>
  <c r="Z31" i="2"/>
  <c r="AA31" i="2" s="1"/>
  <c r="AB31" i="2" s="1"/>
  <c r="AC31" i="2" s="1"/>
  <c r="Z30" i="2"/>
  <c r="AA30" i="2" s="1"/>
  <c r="AB30" i="2" s="1"/>
  <c r="AC30" i="2" s="1"/>
  <c r="Z29" i="2"/>
  <c r="AA29" i="2" s="1"/>
  <c r="AB29" i="2" s="1"/>
  <c r="AC29" i="2" s="1"/>
  <c r="Z28" i="2"/>
  <c r="AA28" i="2" s="1"/>
  <c r="Z23" i="2"/>
  <c r="AA23" i="2" s="1"/>
  <c r="AB23" i="2" s="1"/>
  <c r="AC23" i="2" s="1"/>
  <c r="Z22" i="2"/>
  <c r="AA22" i="2" s="1"/>
  <c r="AB22" i="2" s="1"/>
  <c r="AC22" i="2" s="1"/>
  <c r="Z21" i="2"/>
  <c r="AA21" i="2" s="1"/>
  <c r="Z20" i="2"/>
  <c r="AA20" i="2" s="1"/>
  <c r="AB20" i="2" s="1"/>
  <c r="AC20" i="2" s="1"/>
  <c r="Z19" i="2"/>
  <c r="AA19" i="2" s="1"/>
  <c r="AB19" i="2" s="1"/>
  <c r="AC19" i="2" s="1"/>
  <c r="Z18" i="2"/>
  <c r="AA18" i="2" s="1"/>
  <c r="AB18" i="2" s="1"/>
  <c r="AC18" i="2" s="1"/>
  <c r="Z17" i="2"/>
  <c r="AA17" i="2" s="1"/>
  <c r="AB17" i="2" s="1"/>
  <c r="AC17" i="2" s="1"/>
  <c r="Z16" i="2"/>
  <c r="AA16" i="2" s="1"/>
  <c r="O47" i="2"/>
  <c r="P47" i="2" s="1"/>
  <c r="Q47" i="2" s="1"/>
  <c r="R47" i="2" s="1"/>
  <c r="O46" i="2"/>
  <c r="P46" i="2" s="1"/>
  <c r="Q46" i="2" s="1"/>
  <c r="R46" i="2" s="1"/>
  <c r="O45" i="2"/>
  <c r="P45" i="2" s="1"/>
  <c r="Q45" i="2" s="1"/>
  <c r="R45" i="2" s="1"/>
  <c r="O44" i="2"/>
  <c r="P44" i="2" s="1"/>
  <c r="Q44" i="2" s="1"/>
  <c r="R44" i="2" s="1"/>
  <c r="O43" i="2"/>
  <c r="P43" i="2" s="1"/>
  <c r="Q43" i="2" s="1"/>
  <c r="O42" i="2"/>
  <c r="P42" i="2" s="1"/>
  <c r="Q42" i="2" s="1"/>
  <c r="R42" i="2" s="1"/>
  <c r="O41" i="2"/>
  <c r="P41" i="2" s="1"/>
  <c r="Q41" i="2" s="1"/>
  <c r="R41" i="2" s="1"/>
  <c r="O40" i="2"/>
  <c r="P40" i="2" s="1"/>
  <c r="Q40" i="2" s="1"/>
  <c r="R40" i="2" s="1"/>
  <c r="O35" i="2"/>
  <c r="P35" i="2" s="1"/>
  <c r="Q35" i="2" s="1"/>
  <c r="R35" i="2" s="1"/>
  <c r="O34" i="2"/>
  <c r="P34" i="2" s="1"/>
  <c r="Q34" i="2" s="1"/>
  <c r="R34" i="2" s="1"/>
  <c r="O33" i="2"/>
  <c r="P33" i="2" s="1"/>
  <c r="Q33" i="2" s="1"/>
  <c r="R33" i="2" s="1"/>
  <c r="O32" i="2"/>
  <c r="P32" i="2" s="1"/>
  <c r="Q32" i="2" s="1"/>
  <c r="R32" i="2" s="1"/>
  <c r="O31" i="2"/>
  <c r="P31" i="2" s="1"/>
  <c r="Q31" i="2" s="1"/>
  <c r="R31" i="2" s="1"/>
  <c r="O30" i="2"/>
  <c r="P30" i="2" s="1"/>
  <c r="Q30" i="2" s="1"/>
  <c r="R30" i="2" s="1"/>
  <c r="O29" i="2"/>
  <c r="P29" i="2" s="1"/>
  <c r="Q29" i="2" s="1"/>
  <c r="R29" i="2" s="1"/>
  <c r="O28" i="2"/>
  <c r="P28" i="2" s="1"/>
  <c r="Q28" i="2" s="1"/>
  <c r="O23" i="2"/>
  <c r="P23" i="2" s="1"/>
  <c r="Q23" i="2" s="1"/>
  <c r="R23" i="2" s="1"/>
  <c r="O22" i="2"/>
  <c r="P22" i="2" s="1"/>
  <c r="Q22" i="2" s="1"/>
  <c r="R22" i="2" s="1"/>
  <c r="O21" i="2"/>
  <c r="P21" i="2" s="1"/>
  <c r="Q21" i="2" s="1"/>
  <c r="R21" i="2" s="1"/>
  <c r="O20" i="2"/>
  <c r="P20" i="2" s="1"/>
  <c r="Q20" i="2" s="1"/>
  <c r="R20" i="2" s="1"/>
  <c r="O19" i="2"/>
  <c r="P19" i="2" s="1"/>
  <c r="Q19" i="2" s="1"/>
  <c r="R19" i="2" s="1"/>
  <c r="O18" i="2"/>
  <c r="P18" i="2" s="1"/>
  <c r="Q18" i="2" s="1"/>
  <c r="R18" i="2" s="1"/>
  <c r="O17" i="2"/>
  <c r="P17" i="2" s="1"/>
  <c r="Q17" i="2" s="1"/>
  <c r="R17" i="2" s="1"/>
  <c r="O16" i="2"/>
  <c r="P16" i="2" s="1"/>
  <c r="Q16" i="2" s="1"/>
  <c r="O11" i="2"/>
  <c r="P11" i="2" s="1"/>
  <c r="Q11" i="2" s="1"/>
  <c r="R11" i="2" s="1"/>
  <c r="O10" i="2"/>
  <c r="P10" i="2" s="1"/>
  <c r="Q10" i="2" s="1"/>
  <c r="R10" i="2" s="1"/>
  <c r="O9" i="2"/>
  <c r="P9" i="2" s="1"/>
  <c r="Q9" i="2" s="1"/>
  <c r="R9" i="2" s="1"/>
  <c r="O8" i="2"/>
  <c r="P8" i="2" s="1"/>
  <c r="Q8" i="2" s="1"/>
  <c r="R8" i="2" s="1"/>
  <c r="O7" i="2"/>
  <c r="P7" i="2" s="1"/>
  <c r="Q7" i="2" s="1"/>
  <c r="R7" i="2" s="1"/>
  <c r="O6" i="2"/>
  <c r="P6" i="2" s="1"/>
  <c r="Q6" i="2" s="1"/>
  <c r="R6" i="2" s="1"/>
  <c r="O5" i="2"/>
  <c r="P5" i="2" s="1"/>
  <c r="Q5" i="2" s="1"/>
  <c r="R5" i="2" s="1"/>
  <c r="O4" i="2"/>
  <c r="P4" i="2" s="1"/>
  <c r="Q4" i="2" s="1"/>
  <c r="AB16" i="2" l="1"/>
  <c r="AA24" i="2"/>
  <c r="AB28" i="2"/>
  <c r="AA36" i="2"/>
  <c r="AB40" i="2"/>
  <c r="AA48" i="2"/>
  <c r="AB21" i="2"/>
  <c r="AC21" i="2" s="1"/>
  <c r="AC24" i="2" s="1"/>
  <c r="R4" i="2"/>
  <c r="R12" i="2" s="1"/>
  <c r="Q12" i="2"/>
  <c r="Q48" i="2"/>
  <c r="R43" i="2"/>
  <c r="R48" i="2" s="1"/>
  <c r="R16" i="2"/>
  <c r="R24" i="2" s="1"/>
  <c r="Q24" i="2"/>
  <c r="Q36" i="2"/>
  <c r="R28" i="2"/>
  <c r="R36" i="2" s="1"/>
  <c r="U10" i="3"/>
  <c r="P12" i="2"/>
  <c r="AC16" i="2"/>
  <c r="P48" i="2"/>
  <c r="P36" i="2"/>
  <c r="P24" i="2"/>
  <c r="AB36" i="2" l="1"/>
  <c r="AC28" i="2"/>
  <c r="AC36" i="2" s="1"/>
  <c r="AC40" i="2"/>
  <c r="AC48" i="2" s="1"/>
  <c r="AB48" i="2"/>
  <c r="AB24" i="2"/>
</calcChain>
</file>

<file path=xl/sharedStrings.xml><?xml version="1.0" encoding="utf-8"?>
<sst xmlns="http://schemas.openxmlformats.org/spreadsheetml/2006/main" count="710" uniqueCount="393">
  <si>
    <t>ZPPIPA</t>
  </si>
  <si>
    <t>ZPPIBC</t>
  </si>
  <si>
    <t>ZPPIDE</t>
  </si>
  <si>
    <t>ZPPIFG</t>
  </si>
  <si>
    <t>ZPPIHI</t>
  </si>
  <si>
    <t>ZPPIJK</t>
  </si>
  <si>
    <t>ZPPILM</t>
  </si>
  <si>
    <t>ZPPINO</t>
  </si>
  <si>
    <t>Factor1</t>
  </si>
  <si>
    <t>Factor2</t>
  </si>
  <si>
    <t>R^2</t>
  </si>
  <si>
    <t>Correlations among raw (summed) scores</t>
  </si>
  <si>
    <t>_TYPE_</t>
  </si>
  <si>
    <t>_NAME_</t>
  </si>
  <si>
    <t>CSIPPA</t>
  </si>
  <si>
    <t>CSIPBC</t>
  </si>
  <si>
    <t>CSIPDE</t>
  </si>
  <si>
    <t>CSIPFG</t>
  </si>
  <si>
    <t>CSIPHI</t>
  </si>
  <si>
    <t>CSIPJK</t>
  </si>
  <si>
    <t>CSIPLM</t>
  </si>
  <si>
    <t>CSIPNO</t>
  </si>
  <si>
    <t>MEAN</t>
  </si>
  <si>
    <t>STD</t>
  </si>
  <si>
    <t>N</t>
  </si>
  <si>
    <t>CORR</t>
  </si>
  <si>
    <t>Correlations among ipsatized scores</t>
  </si>
  <si>
    <t>CSIPPA.ip</t>
  </si>
  <si>
    <t>CSIPBC.ip</t>
  </si>
  <si>
    <t>CSIPDE.ip</t>
  </si>
  <si>
    <t>CSIPFG.ip</t>
  </si>
  <si>
    <t>CSIPHI.ip</t>
  </si>
  <si>
    <t>CSIPJK.ip</t>
  </si>
  <si>
    <t>CSIPLM.ip</t>
  </si>
  <si>
    <t>CSIPNO.ip</t>
  </si>
  <si>
    <t>ORDER</t>
  </si>
  <si>
    <t>RC1</t>
  </si>
  <si>
    <t>RC2</t>
  </si>
  <si>
    <t>r2</t>
  </si>
  <si>
    <t>CSIP1.ip</t>
  </si>
  <si>
    <t>CSIP2.ip</t>
  </si>
  <si>
    <t>CSIP3.ip</t>
  </si>
  <si>
    <t>CSIP4.ip</t>
  </si>
  <si>
    <t>CSIP5.ip</t>
  </si>
  <si>
    <t>CSIP6.ip</t>
  </si>
  <si>
    <t>CSIP7.ip</t>
  </si>
  <si>
    <t>CSIP8.ip</t>
  </si>
  <si>
    <t>CSIP9.ip</t>
  </si>
  <si>
    <t>CSIP10.ip</t>
  </si>
  <si>
    <t>CSIP11.ip</t>
  </si>
  <si>
    <t>CSIP12.ip</t>
  </si>
  <si>
    <t>CSIP13.ip</t>
  </si>
  <si>
    <t>CSIP14.ip</t>
  </si>
  <si>
    <t>CSIP15.ip</t>
  </si>
  <si>
    <t>CSIP16.ip</t>
  </si>
  <si>
    <t>CSIP17.ip</t>
  </si>
  <si>
    <t>CSIP18.ip</t>
  </si>
  <si>
    <t>CSIP19.ip</t>
  </si>
  <si>
    <t>CSIP20.ip</t>
  </si>
  <si>
    <t>CSIP21.ip</t>
  </si>
  <si>
    <t>CSIP22.ip</t>
  </si>
  <si>
    <t>CSIP23.ip</t>
  </si>
  <si>
    <t>CSIP24.ip</t>
  </si>
  <si>
    <t>CSIP25.ip</t>
  </si>
  <si>
    <t>CSIP26.ip</t>
  </si>
  <si>
    <t>CSIP27.ip</t>
  </si>
  <si>
    <t>CSIP28.ip</t>
  </si>
  <si>
    <t>CSIP29.ip</t>
  </si>
  <si>
    <t>CSIP30.ip</t>
  </si>
  <si>
    <t>CSIP31.ip</t>
  </si>
  <si>
    <t>CSIP32.ip</t>
  </si>
  <si>
    <t>CSIP33.ip</t>
  </si>
  <si>
    <t>CSIP34.ip</t>
  </si>
  <si>
    <t>CSIP35.ip</t>
  </si>
  <si>
    <t>CSIP36.ip</t>
  </si>
  <si>
    <t>CSIP37.ip</t>
  </si>
  <si>
    <t>CSIP38.ip</t>
  </si>
  <si>
    <t>CSIP39.ip</t>
  </si>
  <si>
    <t>CSIP40.ip</t>
  </si>
  <si>
    <t>CSIP41.ip</t>
  </si>
  <si>
    <t>CSIP42.ip</t>
  </si>
  <si>
    <t>CSIP43.ip</t>
  </si>
  <si>
    <t>CSIP44.ip</t>
  </si>
  <si>
    <t>CSIP45.ip</t>
  </si>
  <si>
    <t>CSIP46.ip</t>
  </si>
  <si>
    <t>CSIP47.ip</t>
  </si>
  <si>
    <t>CSIP48.ip</t>
  </si>
  <si>
    <t>CSIP49.ip</t>
  </si>
  <si>
    <t>CSIP50.ip</t>
  </si>
  <si>
    <t>CSIP51.ip</t>
  </si>
  <si>
    <t>CSIP52.ip</t>
  </si>
  <si>
    <t>CSIP53.ip</t>
  </si>
  <si>
    <t>CSIP54.ip</t>
  </si>
  <si>
    <t>CSIP55.ip</t>
  </si>
  <si>
    <t>CSIP56.ip</t>
  </si>
  <si>
    <t>CSIP57.ip</t>
  </si>
  <si>
    <t>CSIP58.ip</t>
  </si>
  <si>
    <t>CSIP59.ip</t>
  </si>
  <si>
    <t>CSIP60.ip</t>
  </si>
  <si>
    <t>CSIP61.ip</t>
  </si>
  <si>
    <t>CSIP62.ip</t>
  </si>
  <si>
    <t>CSIP63.ip</t>
  </si>
  <si>
    <t>CSIP64.ip</t>
  </si>
  <si>
    <t>ITEM</t>
  </si>
  <si>
    <t>LABEL</t>
  </si>
  <si>
    <t>Bossing around other people too much</t>
  </si>
  <si>
    <t>Acting rude and inconsiderate toward others</t>
  </si>
  <si>
    <t>Pushing away othe people who get too close</t>
  </si>
  <si>
    <t>Difficulty making friends</t>
  </si>
  <si>
    <t>Lacking self-confidence</t>
  </si>
  <si>
    <t>Letting other people boss me around too much</t>
  </si>
  <si>
    <t>Putting other people's needs before my own too much</t>
  </si>
  <si>
    <t>Being overly affectionate with others</t>
  </si>
  <si>
    <t>Verbally or physically abusing others</t>
  </si>
  <si>
    <t>Acting selfishly with others</t>
  </si>
  <si>
    <t>Difficulty showing love and affection to others</t>
  </si>
  <si>
    <t>Having trouble fitting in with others</t>
  </si>
  <si>
    <t>Getting easily embarrassed in front of others</t>
  </si>
  <si>
    <t>Acting overly submissive with others</t>
  </si>
  <si>
    <t>Giving too much to others</t>
  </si>
  <si>
    <t>Difficulty keeping personal matters private from others</t>
  </si>
  <si>
    <t>Starting arguments and conflicts with others</t>
  </si>
  <si>
    <t>Being unable to feel guilt or remorse</t>
  </si>
  <si>
    <t>Being unable to enjoy the company of others</t>
  </si>
  <si>
    <t>Avoiding people or social situations</t>
  </si>
  <si>
    <t>Difficulty taking the lead</t>
  </si>
  <si>
    <t>Being unable to express anger toward others</t>
  </si>
  <si>
    <t>Forgiving people too easily</t>
  </si>
  <si>
    <t>Talking too much</t>
  </si>
  <si>
    <t>Trying to influence or control other people too much</t>
  </si>
  <si>
    <t>Lacking respect for other people's beliefs, attitudes, or opinions</t>
  </si>
  <si>
    <t>Feeling emotionally disconnected from others</t>
  </si>
  <si>
    <t>Being unable to keep conversations going</t>
  </si>
  <si>
    <t>Having trouble asserting myself</t>
  </si>
  <si>
    <t>Being too concerned about what other people think</t>
  </si>
  <si>
    <t>Being overly sentimental or tender-hearted</t>
  </si>
  <si>
    <t>Flirting with other people too much</t>
  </si>
  <si>
    <t>Dominating or intimidating others</t>
  </si>
  <si>
    <t>Having trouble getting along with others</t>
  </si>
  <si>
    <t>Difficulty developing close and lasting relationships</t>
  </si>
  <si>
    <t>Feeling like an outsider in most social situations</t>
  </si>
  <si>
    <t>Feeling weak and insecure around dominant others</t>
  </si>
  <si>
    <t>Being easily taken advantage of</t>
  </si>
  <si>
    <t>Being easily affected by the pain and suffering of others</t>
  </si>
  <si>
    <t>Having trouble respecting other people's privacy</t>
  </si>
  <si>
    <t>Acting aggressively toward others</t>
  </si>
  <si>
    <t>Being insensitive to the thoughts, feelings, and needs of others</t>
  </si>
  <si>
    <t>Being unable to fully connect with others</t>
  </si>
  <si>
    <t>Being unable to be myself around others</t>
  </si>
  <si>
    <t>Being unable to stand up to others</t>
  </si>
  <si>
    <t>Compromising with other people too much</t>
  </si>
  <si>
    <t>Trusting people too easily</t>
  </si>
  <si>
    <t>Exaggerating so that other people will respect me</t>
  </si>
  <si>
    <t>Manipulating other people too much</t>
  </si>
  <si>
    <t>Disliking most people</t>
  </si>
  <si>
    <t>Difficulty opening up to others</t>
  </si>
  <si>
    <t>Feeling fearful or nervous in social situations</t>
  </si>
  <si>
    <t>Avoiding confrontation when problems arise</t>
  </si>
  <si>
    <t>Being easily influenced by others</t>
  </si>
  <si>
    <t>Trying to solve other people’s problems too much</t>
  </si>
  <si>
    <t>Confronting people too quickly about problems</t>
  </si>
  <si>
    <t>Acting superior or condescending toward others</t>
  </si>
  <si>
    <t>Having trouble giving emotional or moral support to others</t>
  </si>
  <si>
    <t>Feeling uncomfortable with being close or intimate with others</t>
  </si>
  <si>
    <t>Acting shy around others</t>
  </si>
  <si>
    <t>Letting other people make decisions too often</t>
  </si>
  <si>
    <t>Being unable to say "no"</t>
  </si>
  <si>
    <t>Getting too attached to others</t>
  </si>
  <si>
    <t>Needing to be at the center of attention</t>
  </si>
  <si>
    <t>PA</t>
  </si>
  <si>
    <t>BC</t>
  </si>
  <si>
    <t>DE</t>
  </si>
  <si>
    <t>FG</t>
  </si>
  <si>
    <t>HI</t>
  </si>
  <si>
    <t>JK</t>
  </si>
  <si>
    <t>LM</t>
  </si>
  <si>
    <t>NO</t>
  </si>
  <si>
    <r>
      <t>DOMINEERING (0</t>
    </r>
    <r>
      <rPr>
        <sz val="11"/>
        <color theme="1"/>
        <rFont val="Calibri"/>
        <family val="2"/>
      </rPr>
      <t>°)</t>
    </r>
  </si>
  <si>
    <t>Item-Total</t>
  </si>
  <si>
    <t>Label</t>
  </si>
  <si>
    <t>SELF-CENTERED (45°)</t>
  </si>
  <si>
    <t>DISTANT (90°)</t>
  </si>
  <si>
    <t>SOCIALLY INHIBITED (135°)</t>
  </si>
  <si>
    <t>Alpha</t>
  </si>
  <si>
    <t>ATAN</t>
  </si>
  <si>
    <t>DEGREES</t>
  </si>
  <si>
    <t>DIFFERENCE</t>
  </si>
  <si>
    <t>NONASSERTIVE (180°)</t>
  </si>
  <si>
    <t>DEGREES2</t>
  </si>
  <si>
    <t>CSIP5</t>
  </si>
  <si>
    <t>CSIP13</t>
  </si>
  <si>
    <t>CSIP21</t>
  </si>
  <si>
    <t>CSIP29</t>
  </si>
  <si>
    <t>CSIP37</t>
  </si>
  <si>
    <t>CSIP45</t>
  </si>
  <si>
    <t>CSIP53</t>
  </si>
  <si>
    <t>CSIP61</t>
  </si>
  <si>
    <t>Average</t>
  </si>
  <si>
    <t>OVERLY ACCOMMODATING (225°)</t>
  </si>
  <si>
    <t>CSIP6</t>
  </si>
  <si>
    <t>CSIP14</t>
  </si>
  <si>
    <t>CSIP22</t>
  </si>
  <si>
    <t>CSIP30</t>
  </si>
  <si>
    <t>CSIP38</t>
  </si>
  <si>
    <t>CSIP46</t>
  </si>
  <si>
    <t>CSIP54</t>
  </si>
  <si>
    <t>CSIP62</t>
  </si>
  <si>
    <t>SELF-SACRIFICING (270°)</t>
  </si>
  <si>
    <t>CSIP7</t>
  </si>
  <si>
    <t>CSIP15</t>
  </si>
  <si>
    <t>CSIP23</t>
  </si>
  <si>
    <t>CSIP31</t>
  </si>
  <si>
    <t>CSIP39</t>
  </si>
  <si>
    <t>CSIP47</t>
  </si>
  <si>
    <t>CSIP55</t>
  </si>
  <si>
    <t>CSIP63</t>
  </si>
  <si>
    <t>INTRUSIVE (315°)</t>
  </si>
  <si>
    <t>CSIP8</t>
  </si>
  <si>
    <t>CSIP16</t>
  </si>
  <si>
    <t>CSIP24</t>
  </si>
  <si>
    <t>CSIP32</t>
  </si>
  <si>
    <t>CSIP40</t>
  </si>
  <si>
    <t>CSIP48</t>
  </si>
  <si>
    <t>CSIP56</t>
  </si>
  <si>
    <t>CSIP64</t>
  </si>
  <si>
    <t>atan(radians)</t>
  </si>
  <si>
    <t>degrees</t>
  </si>
  <si>
    <t>final</t>
  </si>
  <si>
    <t>theoretical</t>
  </si>
  <si>
    <t>differences</t>
  </si>
  <si>
    <t xml:space="preserve">NOTE: Items highlighted in yellow were previous items from Round 1 that were problematic (&gt; than 45-degrees from their theoretical position). With the exception of CSIP 58, it appears that the revised translations have worked well. </t>
  </si>
  <si>
    <t>RAW</t>
  </si>
  <si>
    <t>IPSATIZED</t>
  </si>
  <si>
    <t>GAPS</t>
  </si>
  <si>
    <t>FISHER</t>
  </si>
  <si>
    <t>RT</t>
  </si>
  <si>
    <t>VT</t>
  </si>
  <si>
    <t>Equal</t>
  </si>
  <si>
    <t>Unequal</t>
  </si>
  <si>
    <t>COMMUNALITY</t>
  </si>
  <si>
    <t>SPACING</t>
  </si>
  <si>
    <t>df</t>
  </si>
  <si>
    <t>k</t>
  </si>
  <si>
    <t>SRMS</t>
  </si>
  <si>
    <t>RMSEA</t>
  </si>
  <si>
    <t>CFI</t>
  </si>
  <si>
    <t>AIC</t>
  </si>
  <si>
    <t>BIC</t>
  </si>
  <si>
    <t>NNFI</t>
  </si>
  <si>
    <t>RANDALL (RAW)</t>
  </si>
  <si>
    <t>SAMPLE</t>
  </si>
  <si>
    <t>PREDICTIONS</t>
  </si>
  <si>
    <t>MET</t>
  </si>
  <si>
    <t>TIE</t>
  </si>
  <si>
    <t>CI</t>
  </si>
  <si>
    <t>p</t>
  </si>
  <si>
    <t>RANDALL (IPSATIZED)</t>
  </si>
  <si>
    <t>CRITICAL VALUES (.01)</t>
  </si>
  <si>
    <t>CRITICAL VALUES (.05)</t>
  </si>
  <si>
    <t>YES</t>
  </si>
  <si>
    <t/>
  </si>
  <si>
    <t>Correlations</t>
  </si>
  <si>
    <t>CSIPPA.1</t>
  </si>
  <si>
    <t>CSIPBC.1</t>
  </si>
  <si>
    <t>CSIPDE.1</t>
  </si>
  <si>
    <t>CSIPFG.1</t>
  </si>
  <si>
    <t>CSIPHI.1</t>
  </si>
  <si>
    <t>CSIPJK.1</t>
  </si>
  <si>
    <t>CSIPLM.1</t>
  </si>
  <si>
    <t>CSIPNO.1</t>
  </si>
  <si>
    <t>CSIPTOT.1</t>
  </si>
  <si>
    <t>CSIPPA.2</t>
  </si>
  <si>
    <t>Pearson Correlation</t>
  </si>
  <si>
    <t>Sig. (2-tailed)</t>
  </si>
  <si>
    <t>CSIPBC.2</t>
  </si>
  <si>
    <t>CSIPDE.2</t>
  </si>
  <si>
    <t>CSIPFG.2</t>
  </si>
  <si>
    <t>CSIPHI.2</t>
  </si>
  <si>
    <t>CSIPJK.2</t>
  </si>
  <si>
    <t>CSIPLM.2</t>
  </si>
  <si>
    <t>CSIPNO.2</t>
  </si>
  <si>
    <t>CSIPTOT.2</t>
  </si>
  <si>
    <t>**. Correlation is significant at the 0.01 level (2-tailed).</t>
  </si>
  <si>
    <t>*. Correlation is significant at the 0.05 level (2-tailed).</t>
  </si>
  <si>
    <r>
      <t>.630</t>
    </r>
    <r>
      <rPr>
        <vertAlign val="superscript"/>
        <sz val="9"/>
        <color indexed="60"/>
        <rFont val="Arial"/>
        <family val="2"/>
      </rPr>
      <t>**</t>
    </r>
  </si>
  <si>
    <r>
      <t>.309</t>
    </r>
    <r>
      <rPr>
        <vertAlign val="superscript"/>
        <sz val="9"/>
        <color indexed="60"/>
        <rFont val="Arial"/>
        <family val="2"/>
      </rPr>
      <t>*</t>
    </r>
  </si>
  <si>
    <r>
      <t>.405</t>
    </r>
    <r>
      <rPr>
        <vertAlign val="superscript"/>
        <sz val="9"/>
        <color indexed="60"/>
        <rFont val="Arial"/>
        <family val="2"/>
      </rPr>
      <t>**</t>
    </r>
  </si>
  <si>
    <r>
      <t>.432</t>
    </r>
    <r>
      <rPr>
        <vertAlign val="superscript"/>
        <sz val="9"/>
        <color indexed="60"/>
        <rFont val="Arial"/>
        <family val="2"/>
      </rPr>
      <t>**</t>
    </r>
  </si>
  <si>
    <r>
      <t>.553</t>
    </r>
    <r>
      <rPr>
        <vertAlign val="superscript"/>
        <sz val="9"/>
        <color indexed="60"/>
        <rFont val="Arial"/>
        <family val="2"/>
      </rPr>
      <t>**</t>
    </r>
  </si>
  <si>
    <r>
      <t>.493</t>
    </r>
    <r>
      <rPr>
        <vertAlign val="superscript"/>
        <sz val="9"/>
        <color indexed="60"/>
        <rFont val="Arial"/>
        <family val="2"/>
      </rPr>
      <t>**</t>
    </r>
  </si>
  <si>
    <r>
      <t>.292</t>
    </r>
    <r>
      <rPr>
        <vertAlign val="superscript"/>
        <sz val="9"/>
        <color indexed="60"/>
        <rFont val="Arial"/>
        <family val="2"/>
      </rPr>
      <t>*</t>
    </r>
  </si>
  <si>
    <r>
      <t>.353</t>
    </r>
    <r>
      <rPr>
        <vertAlign val="superscript"/>
        <sz val="9"/>
        <color indexed="60"/>
        <rFont val="Arial"/>
        <family val="2"/>
      </rPr>
      <t>**</t>
    </r>
  </si>
  <si>
    <r>
      <t>.328</t>
    </r>
    <r>
      <rPr>
        <vertAlign val="superscript"/>
        <sz val="9"/>
        <color indexed="60"/>
        <rFont val="Arial"/>
        <family val="2"/>
      </rPr>
      <t>**</t>
    </r>
  </si>
  <si>
    <r>
      <t>.682</t>
    </r>
    <r>
      <rPr>
        <vertAlign val="superscript"/>
        <sz val="9"/>
        <color indexed="60"/>
        <rFont val="Arial"/>
        <family val="2"/>
      </rPr>
      <t>**</t>
    </r>
  </si>
  <si>
    <r>
      <t>.658</t>
    </r>
    <r>
      <rPr>
        <vertAlign val="superscript"/>
        <sz val="9"/>
        <color indexed="60"/>
        <rFont val="Arial"/>
        <family val="2"/>
      </rPr>
      <t>**</t>
    </r>
  </si>
  <si>
    <r>
      <t>.386</t>
    </r>
    <r>
      <rPr>
        <vertAlign val="superscript"/>
        <sz val="9"/>
        <color indexed="60"/>
        <rFont val="Arial"/>
        <family val="2"/>
      </rPr>
      <t>**</t>
    </r>
  </si>
  <si>
    <r>
      <t>.351</t>
    </r>
    <r>
      <rPr>
        <vertAlign val="superscript"/>
        <sz val="9"/>
        <color indexed="60"/>
        <rFont val="Arial"/>
        <family val="2"/>
      </rPr>
      <t>**</t>
    </r>
  </si>
  <si>
    <r>
      <t>.597</t>
    </r>
    <r>
      <rPr>
        <vertAlign val="superscript"/>
        <sz val="9"/>
        <color indexed="60"/>
        <rFont val="Arial"/>
        <family val="2"/>
      </rPr>
      <t>**</t>
    </r>
  </si>
  <si>
    <r>
      <t>.728</t>
    </r>
    <r>
      <rPr>
        <vertAlign val="superscript"/>
        <sz val="9"/>
        <color indexed="60"/>
        <rFont val="Arial"/>
        <family val="2"/>
      </rPr>
      <t>**</t>
    </r>
  </si>
  <si>
    <r>
      <t>.506</t>
    </r>
    <r>
      <rPr>
        <vertAlign val="superscript"/>
        <sz val="9"/>
        <color indexed="60"/>
        <rFont val="Arial"/>
        <family val="2"/>
      </rPr>
      <t>**</t>
    </r>
  </si>
  <si>
    <r>
      <t>-.317</t>
    </r>
    <r>
      <rPr>
        <vertAlign val="superscript"/>
        <sz val="9"/>
        <color indexed="60"/>
        <rFont val="Arial"/>
        <family val="2"/>
      </rPr>
      <t>*</t>
    </r>
  </si>
  <si>
    <r>
      <t>.322</t>
    </r>
    <r>
      <rPr>
        <vertAlign val="superscript"/>
        <sz val="9"/>
        <color indexed="60"/>
        <rFont val="Arial"/>
        <family val="2"/>
      </rPr>
      <t>**</t>
    </r>
  </si>
  <si>
    <r>
      <t>.392</t>
    </r>
    <r>
      <rPr>
        <vertAlign val="superscript"/>
        <sz val="9"/>
        <color indexed="60"/>
        <rFont val="Arial"/>
        <family val="2"/>
      </rPr>
      <t>**</t>
    </r>
  </si>
  <si>
    <r>
      <t>.544</t>
    </r>
    <r>
      <rPr>
        <vertAlign val="superscript"/>
        <sz val="9"/>
        <color indexed="60"/>
        <rFont val="Arial"/>
        <family val="2"/>
      </rPr>
      <t>**</t>
    </r>
  </si>
  <si>
    <r>
      <t>.666</t>
    </r>
    <r>
      <rPr>
        <vertAlign val="superscript"/>
        <sz val="9"/>
        <color indexed="60"/>
        <rFont val="Arial"/>
        <family val="2"/>
      </rPr>
      <t>**</t>
    </r>
  </si>
  <si>
    <r>
      <t>.446</t>
    </r>
    <r>
      <rPr>
        <vertAlign val="superscript"/>
        <sz val="9"/>
        <color indexed="60"/>
        <rFont val="Arial"/>
        <family val="2"/>
      </rPr>
      <t>**</t>
    </r>
  </si>
  <si>
    <r>
      <t>.251</t>
    </r>
    <r>
      <rPr>
        <vertAlign val="superscript"/>
        <sz val="9"/>
        <color indexed="60"/>
        <rFont val="Arial"/>
        <family val="2"/>
      </rPr>
      <t>*</t>
    </r>
  </si>
  <si>
    <r>
      <t>.387</t>
    </r>
    <r>
      <rPr>
        <vertAlign val="superscript"/>
        <sz val="9"/>
        <color indexed="60"/>
        <rFont val="Arial"/>
        <family val="2"/>
      </rPr>
      <t>**</t>
    </r>
  </si>
  <si>
    <r>
      <t>.408</t>
    </r>
    <r>
      <rPr>
        <vertAlign val="superscript"/>
        <sz val="9"/>
        <color indexed="60"/>
        <rFont val="Arial"/>
        <family val="2"/>
      </rPr>
      <t>**</t>
    </r>
  </si>
  <si>
    <r>
      <t>.631</t>
    </r>
    <r>
      <rPr>
        <vertAlign val="superscript"/>
        <sz val="9"/>
        <color indexed="60"/>
        <rFont val="Arial"/>
        <family val="2"/>
      </rPr>
      <t>**</t>
    </r>
  </si>
  <si>
    <r>
      <t>.595</t>
    </r>
    <r>
      <rPr>
        <vertAlign val="superscript"/>
        <sz val="9"/>
        <color indexed="60"/>
        <rFont val="Arial"/>
        <family val="2"/>
      </rPr>
      <t>**</t>
    </r>
  </si>
  <si>
    <r>
      <t>.333</t>
    </r>
    <r>
      <rPr>
        <vertAlign val="superscript"/>
        <sz val="9"/>
        <color indexed="60"/>
        <rFont val="Arial"/>
        <family val="2"/>
      </rPr>
      <t>**</t>
    </r>
  </si>
  <si>
    <r>
      <t>.508</t>
    </r>
    <r>
      <rPr>
        <vertAlign val="superscript"/>
        <sz val="9"/>
        <color indexed="60"/>
        <rFont val="Arial"/>
        <family val="2"/>
      </rPr>
      <t>**</t>
    </r>
  </si>
  <si>
    <r>
      <t>.717</t>
    </r>
    <r>
      <rPr>
        <vertAlign val="superscript"/>
        <sz val="9"/>
        <color indexed="60"/>
        <rFont val="Arial"/>
        <family val="2"/>
      </rPr>
      <t>**</t>
    </r>
  </si>
  <si>
    <r>
      <t>.395</t>
    </r>
    <r>
      <rPr>
        <vertAlign val="superscript"/>
        <sz val="9"/>
        <color indexed="60"/>
        <rFont val="Arial"/>
        <family val="2"/>
      </rPr>
      <t>**</t>
    </r>
  </si>
  <si>
    <r>
      <t>.276</t>
    </r>
    <r>
      <rPr>
        <vertAlign val="superscript"/>
        <sz val="9"/>
        <color indexed="60"/>
        <rFont val="Arial"/>
        <family val="2"/>
      </rPr>
      <t>*</t>
    </r>
  </si>
  <si>
    <r>
      <t>.596</t>
    </r>
    <r>
      <rPr>
        <vertAlign val="superscript"/>
        <sz val="9"/>
        <color indexed="60"/>
        <rFont val="Arial"/>
        <family val="2"/>
      </rPr>
      <t>**</t>
    </r>
  </si>
  <si>
    <r>
      <t>.458</t>
    </r>
    <r>
      <rPr>
        <vertAlign val="superscript"/>
        <sz val="9"/>
        <color indexed="60"/>
        <rFont val="Arial"/>
        <family val="2"/>
      </rPr>
      <t>**</t>
    </r>
  </si>
  <si>
    <r>
      <t>.525</t>
    </r>
    <r>
      <rPr>
        <vertAlign val="superscript"/>
        <sz val="9"/>
        <color indexed="60"/>
        <rFont val="Arial"/>
        <family val="2"/>
      </rPr>
      <t>**</t>
    </r>
  </si>
  <si>
    <r>
      <t>.547</t>
    </r>
    <r>
      <rPr>
        <vertAlign val="superscript"/>
        <sz val="9"/>
        <color indexed="60"/>
        <rFont val="Arial"/>
        <family val="2"/>
      </rPr>
      <t>**</t>
    </r>
  </si>
  <si>
    <r>
      <t>.453</t>
    </r>
    <r>
      <rPr>
        <vertAlign val="superscript"/>
        <sz val="9"/>
        <color indexed="60"/>
        <rFont val="Arial"/>
        <family val="2"/>
      </rPr>
      <t>**</t>
    </r>
  </si>
  <si>
    <r>
      <t>.364</t>
    </r>
    <r>
      <rPr>
        <vertAlign val="superscript"/>
        <sz val="9"/>
        <color indexed="60"/>
        <rFont val="Arial"/>
        <family val="2"/>
      </rPr>
      <t>**</t>
    </r>
  </si>
  <si>
    <r>
      <t>.512</t>
    </r>
    <r>
      <rPr>
        <vertAlign val="superscript"/>
        <sz val="9"/>
        <color indexed="60"/>
        <rFont val="Arial"/>
        <family val="2"/>
      </rPr>
      <t>**</t>
    </r>
  </si>
  <si>
    <t>CSIPPA.ip.2</t>
  </si>
  <si>
    <t>CSIPBC.ip.2</t>
  </si>
  <si>
    <t>CSIPDE.ip.2</t>
  </si>
  <si>
    <t>CSIPFG.ip.2</t>
  </si>
  <si>
    <t>CSIPHI.ip.2</t>
  </si>
  <si>
    <t>CSIPJK.ip.2</t>
  </si>
  <si>
    <t>CSIPLM.ip.2</t>
  </si>
  <si>
    <t>CSIPNO.ip.2</t>
  </si>
  <si>
    <t>CSIPPA.ip.1</t>
  </si>
  <si>
    <t>CSIPBC.ip.1</t>
  </si>
  <si>
    <t>CSIPDE.ip.1</t>
  </si>
  <si>
    <t>CSIPFG.ip.1</t>
  </si>
  <si>
    <t>CSIPHI.ip.1</t>
  </si>
  <si>
    <t>CSIPJK.ip.1</t>
  </si>
  <si>
    <t>CSIPLM.ip.1</t>
  </si>
  <si>
    <t>CSIPNO.ip.1</t>
  </si>
  <si>
    <r>
      <t>.785</t>
    </r>
    <r>
      <rPr>
        <vertAlign val="superscript"/>
        <sz val="9"/>
        <color indexed="60"/>
        <rFont val="Arial"/>
        <family val="2"/>
      </rPr>
      <t>**</t>
    </r>
  </si>
  <si>
    <r>
      <t>-.266</t>
    </r>
    <r>
      <rPr>
        <vertAlign val="superscript"/>
        <sz val="9"/>
        <color indexed="60"/>
        <rFont val="Arial"/>
        <family val="2"/>
      </rPr>
      <t>*</t>
    </r>
  </si>
  <si>
    <r>
      <t>-.377</t>
    </r>
    <r>
      <rPr>
        <vertAlign val="superscript"/>
        <sz val="9"/>
        <color indexed="60"/>
        <rFont val="Arial"/>
        <family val="2"/>
      </rPr>
      <t>**</t>
    </r>
  </si>
  <si>
    <r>
      <t>-.581</t>
    </r>
    <r>
      <rPr>
        <vertAlign val="superscript"/>
        <sz val="9"/>
        <color indexed="60"/>
        <rFont val="Arial"/>
        <family val="2"/>
      </rPr>
      <t>**</t>
    </r>
  </si>
  <si>
    <r>
      <t>.466</t>
    </r>
    <r>
      <rPr>
        <vertAlign val="superscript"/>
        <sz val="9"/>
        <color indexed="60"/>
        <rFont val="Arial"/>
        <family val="2"/>
      </rPr>
      <t>**</t>
    </r>
  </si>
  <si>
    <r>
      <t>.417</t>
    </r>
    <r>
      <rPr>
        <vertAlign val="superscript"/>
        <sz val="9"/>
        <color indexed="60"/>
        <rFont val="Arial"/>
        <family val="2"/>
      </rPr>
      <t>**</t>
    </r>
  </si>
  <si>
    <r>
      <t>.579</t>
    </r>
    <r>
      <rPr>
        <vertAlign val="superscript"/>
        <sz val="9"/>
        <color indexed="60"/>
        <rFont val="Arial"/>
        <family val="2"/>
      </rPr>
      <t>**</t>
    </r>
  </si>
  <si>
    <r>
      <t>.255</t>
    </r>
    <r>
      <rPr>
        <vertAlign val="superscript"/>
        <sz val="9"/>
        <color indexed="60"/>
        <rFont val="Arial"/>
        <family val="2"/>
      </rPr>
      <t>*</t>
    </r>
  </si>
  <si>
    <r>
      <t>-.372</t>
    </r>
    <r>
      <rPr>
        <vertAlign val="superscript"/>
        <sz val="9"/>
        <color indexed="60"/>
        <rFont val="Arial"/>
        <family val="2"/>
      </rPr>
      <t>**</t>
    </r>
  </si>
  <si>
    <r>
      <t>-.503</t>
    </r>
    <r>
      <rPr>
        <vertAlign val="superscript"/>
        <sz val="9"/>
        <color indexed="60"/>
        <rFont val="Arial"/>
        <family val="2"/>
      </rPr>
      <t>**</t>
    </r>
  </si>
  <si>
    <r>
      <t>-.249</t>
    </r>
    <r>
      <rPr>
        <vertAlign val="superscript"/>
        <sz val="9"/>
        <color indexed="60"/>
        <rFont val="Arial"/>
        <family val="2"/>
      </rPr>
      <t>*</t>
    </r>
  </si>
  <si>
    <r>
      <t>.407</t>
    </r>
    <r>
      <rPr>
        <vertAlign val="superscript"/>
        <sz val="9"/>
        <color indexed="60"/>
        <rFont val="Arial"/>
        <family val="2"/>
      </rPr>
      <t>**</t>
    </r>
  </si>
  <si>
    <r>
      <t>.780</t>
    </r>
    <r>
      <rPr>
        <vertAlign val="superscript"/>
        <sz val="9"/>
        <color indexed="60"/>
        <rFont val="Arial"/>
        <family val="2"/>
      </rPr>
      <t>**</t>
    </r>
  </si>
  <si>
    <r>
      <t>-.468</t>
    </r>
    <r>
      <rPr>
        <vertAlign val="superscript"/>
        <sz val="9"/>
        <color indexed="60"/>
        <rFont val="Arial"/>
        <family val="2"/>
      </rPr>
      <t>**</t>
    </r>
  </si>
  <si>
    <r>
      <t>-.640</t>
    </r>
    <r>
      <rPr>
        <vertAlign val="superscript"/>
        <sz val="9"/>
        <color indexed="60"/>
        <rFont val="Arial"/>
        <family val="2"/>
      </rPr>
      <t>**</t>
    </r>
  </si>
  <si>
    <r>
      <t>-.598</t>
    </r>
    <r>
      <rPr>
        <vertAlign val="superscript"/>
        <sz val="9"/>
        <color indexed="60"/>
        <rFont val="Arial"/>
        <family val="2"/>
      </rPr>
      <t>**</t>
    </r>
  </si>
  <si>
    <r>
      <t>-.325</t>
    </r>
    <r>
      <rPr>
        <vertAlign val="superscript"/>
        <sz val="9"/>
        <color indexed="60"/>
        <rFont val="Arial"/>
        <family val="2"/>
      </rPr>
      <t>**</t>
    </r>
  </si>
  <si>
    <r>
      <t>.575</t>
    </r>
    <r>
      <rPr>
        <vertAlign val="superscript"/>
        <sz val="9"/>
        <color indexed="60"/>
        <rFont val="Arial"/>
        <family val="2"/>
      </rPr>
      <t>**</t>
    </r>
  </si>
  <si>
    <r>
      <t>.828</t>
    </r>
    <r>
      <rPr>
        <vertAlign val="superscript"/>
        <sz val="9"/>
        <color indexed="60"/>
        <rFont val="Arial"/>
        <family val="2"/>
      </rPr>
      <t>**</t>
    </r>
  </si>
  <si>
    <r>
      <t>.383</t>
    </r>
    <r>
      <rPr>
        <vertAlign val="superscript"/>
        <sz val="9"/>
        <color indexed="60"/>
        <rFont val="Arial"/>
        <family val="2"/>
      </rPr>
      <t>**</t>
    </r>
  </si>
  <si>
    <r>
      <t>-.470</t>
    </r>
    <r>
      <rPr>
        <vertAlign val="superscript"/>
        <sz val="9"/>
        <color indexed="60"/>
        <rFont val="Arial"/>
        <family val="2"/>
      </rPr>
      <t>**</t>
    </r>
  </si>
  <si>
    <r>
      <t>-.631</t>
    </r>
    <r>
      <rPr>
        <vertAlign val="superscript"/>
        <sz val="9"/>
        <color indexed="60"/>
        <rFont val="Arial"/>
        <family val="2"/>
      </rPr>
      <t>**</t>
    </r>
  </si>
  <si>
    <r>
      <t>-.632</t>
    </r>
    <r>
      <rPr>
        <vertAlign val="superscript"/>
        <sz val="9"/>
        <color indexed="60"/>
        <rFont val="Arial"/>
        <family val="2"/>
      </rPr>
      <t>**</t>
    </r>
  </si>
  <si>
    <r>
      <t>-.276</t>
    </r>
    <r>
      <rPr>
        <vertAlign val="superscript"/>
        <sz val="9"/>
        <color indexed="60"/>
        <rFont val="Arial"/>
        <family val="2"/>
      </rPr>
      <t>*</t>
    </r>
  </si>
  <si>
    <r>
      <t>.732</t>
    </r>
    <r>
      <rPr>
        <vertAlign val="superscript"/>
        <sz val="9"/>
        <color indexed="60"/>
        <rFont val="Arial"/>
        <family val="2"/>
      </rPr>
      <t>**</t>
    </r>
  </si>
  <si>
    <r>
      <t>-.330</t>
    </r>
    <r>
      <rPr>
        <vertAlign val="superscript"/>
        <sz val="9"/>
        <color indexed="60"/>
        <rFont val="Arial"/>
        <family val="2"/>
      </rPr>
      <t>**</t>
    </r>
  </si>
  <si>
    <r>
      <t>-.427</t>
    </r>
    <r>
      <rPr>
        <vertAlign val="superscript"/>
        <sz val="9"/>
        <color indexed="60"/>
        <rFont val="Arial"/>
        <family val="2"/>
      </rPr>
      <t>**</t>
    </r>
  </si>
  <si>
    <r>
      <t>-.452</t>
    </r>
    <r>
      <rPr>
        <vertAlign val="superscript"/>
        <sz val="9"/>
        <color indexed="60"/>
        <rFont val="Arial"/>
        <family val="2"/>
      </rPr>
      <t>**</t>
    </r>
  </si>
  <si>
    <r>
      <t>-.451</t>
    </r>
    <r>
      <rPr>
        <vertAlign val="superscript"/>
        <sz val="9"/>
        <color indexed="60"/>
        <rFont val="Arial"/>
        <family val="2"/>
      </rPr>
      <t>**</t>
    </r>
  </si>
  <si>
    <r>
      <t>-.374</t>
    </r>
    <r>
      <rPr>
        <vertAlign val="superscript"/>
        <sz val="9"/>
        <color indexed="60"/>
        <rFont val="Arial"/>
        <family val="2"/>
      </rPr>
      <t>**</t>
    </r>
  </si>
  <si>
    <r>
      <t>-.359</t>
    </r>
    <r>
      <rPr>
        <vertAlign val="superscript"/>
        <sz val="9"/>
        <color indexed="60"/>
        <rFont val="Arial"/>
        <family val="2"/>
      </rPr>
      <t>**</t>
    </r>
  </si>
  <si>
    <r>
      <t>.277</t>
    </r>
    <r>
      <rPr>
        <vertAlign val="superscript"/>
        <sz val="9"/>
        <color indexed="60"/>
        <rFont val="Arial"/>
        <family val="2"/>
      </rPr>
      <t>*</t>
    </r>
  </si>
  <si>
    <r>
      <t>.806</t>
    </r>
    <r>
      <rPr>
        <vertAlign val="superscript"/>
        <sz val="9"/>
        <color indexed="60"/>
        <rFont val="Arial"/>
        <family val="2"/>
      </rPr>
      <t>**</t>
    </r>
  </si>
  <si>
    <r>
      <t>.423</t>
    </r>
    <r>
      <rPr>
        <vertAlign val="superscript"/>
        <sz val="9"/>
        <color indexed="60"/>
        <rFont val="Arial"/>
        <family val="2"/>
      </rPr>
      <t>**</t>
    </r>
  </si>
  <si>
    <r>
      <t>-.383</t>
    </r>
    <r>
      <rPr>
        <vertAlign val="superscript"/>
        <sz val="9"/>
        <color indexed="60"/>
        <rFont val="Arial"/>
        <family val="2"/>
      </rPr>
      <t>**</t>
    </r>
  </si>
  <si>
    <r>
      <t>-.465</t>
    </r>
    <r>
      <rPr>
        <vertAlign val="superscript"/>
        <sz val="9"/>
        <color indexed="60"/>
        <rFont val="Arial"/>
        <family val="2"/>
      </rPr>
      <t>**</t>
    </r>
  </si>
  <si>
    <r>
      <t>-.448</t>
    </r>
    <r>
      <rPr>
        <vertAlign val="superscript"/>
        <sz val="9"/>
        <color indexed="60"/>
        <rFont val="Arial"/>
        <family val="2"/>
      </rPr>
      <t>**</t>
    </r>
  </si>
  <si>
    <r>
      <t>.419</t>
    </r>
    <r>
      <rPr>
        <vertAlign val="superscript"/>
        <sz val="9"/>
        <color indexed="60"/>
        <rFont val="Arial"/>
        <family val="2"/>
      </rPr>
      <t>**</t>
    </r>
  </si>
  <si>
    <r>
      <t>.621</t>
    </r>
    <r>
      <rPr>
        <vertAlign val="superscript"/>
        <sz val="9"/>
        <color indexed="60"/>
        <rFont val="Arial"/>
        <family val="2"/>
      </rPr>
      <t>**</t>
    </r>
  </si>
  <si>
    <r>
      <t>.363</t>
    </r>
    <r>
      <rPr>
        <vertAlign val="superscript"/>
        <sz val="9"/>
        <color indexed="60"/>
        <rFont val="Arial"/>
        <family val="2"/>
      </rPr>
      <t>**</t>
    </r>
  </si>
  <si>
    <r>
      <t>.481</t>
    </r>
    <r>
      <rPr>
        <vertAlign val="superscript"/>
        <sz val="9"/>
        <color indexed="60"/>
        <rFont val="Arial"/>
        <family val="2"/>
      </rPr>
      <t>**</t>
    </r>
  </si>
  <si>
    <r>
      <t>-.417</t>
    </r>
    <r>
      <rPr>
        <vertAlign val="superscript"/>
        <sz val="9"/>
        <color indexed="60"/>
        <rFont val="Arial"/>
        <family val="2"/>
      </rPr>
      <t>**</t>
    </r>
  </si>
  <si>
    <r>
      <t>-.679</t>
    </r>
    <r>
      <rPr>
        <vertAlign val="superscript"/>
        <sz val="9"/>
        <color indexed="60"/>
        <rFont val="Arial"/>
        <family val="2"/>
      </rPr>
      <t>**</t>
    </r>
  </si>
  <si>
    <r>
      <t>-.559</t>
    </r>
    <r>
      <rPr>
        <vertAlign val="superscript"/>
        <sz val="9"/>
        <color indexed="60"/>
        <rFont val="Arial"/>
        <family val="2"/>
      </rPr>
      <t>**</t>
    </r>
  </si>
  <si>
    <r>
      <t>.469</t>
    </r>
    <r>
      <rPr>
        <vertAlign val="superscript"/>
        <sz val="9"/>
        <color indexed="60"/>
        <rFont val="Arial"/>
        <family val="2"/>
      </rPr>
      <t>**</t>
    </r>
  </si>
  <si>
    <r>
      <t>.753</t>
    </r>
    <r>
      <rPr>
        <vertAlign val="superscript"/>
        <sz val="9"/>
        <color indexed="60"/>
        <rFont val="Arial"/>
        <family val="2"/>
      </rPr>
      <t>**</t>
    </r>
  </si>
  <si>
    <t>.111 (.099, .125)</t>
  </si>
  <si>
    <t>.088 (.073, .104)</t>
  </si>
  <si>
    <t>.119 (.104, .135)</t>
  </si>
  <si>
    <t xml:space="preserve">In order for a measure to have circumplex properties, scales should be equidistant from the center of the circle (i.e., have a constant radius), be equally spaced around the circle’s circumference, and, because a circumplex lacks simple structure, the rotation of factors should not affect the fit to a rotation criterion (i.e., all rotations are equally viable). </t>
  </si>
  <si>
    <r>
      <t>The Fisher Test (Fisher, 1997) is a measure of constant radius. A small value indicates equal axes, whereas a large value indicates unequal axes. The critical value for rejecting the null hypothesis of unequal axes is .11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</si>
  <si>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Gap Test (based on Upton &amp; Fingleton, 1989) is a measure of equal spacing. A small value indicates that the variance in gaps between variables is small, whereas a large value indicates greater variance in the gaps. The critical value for rejecting the null hypothesis of unequal spacing is .14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.05). </t>
    </r>
  </si>
  <si>
    <r>
      <t>The Rotation and Variance Tests (RT and VT; Acton, 1999) measure the degree to which all rotations are equally good. A small value on both tests indicate no preferred rotation. The critical value of the RT is .19 and the critical value of the VT is .47 (using α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.05). If the value is lower than the corresponding critical value, then the null hypothesis of simple (vs. circumplex) structure is rejected.</t>
    </r>
  </si>
  <si>
    <r>
      <t xml:space="preserve">Exploratory criteria indicated that the CSIP exhibited the properties of constant radius (Fisher = .04) and equally spaced octants (Gap Test = .089). Mixed results emerged for tests of rotation, with the VT supporting (VT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&lt; .05) and the RT not supporting (RT = .35, </t>
    </r>
    <r>
      <rPr>
        <i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&gt; .05) circumplex structure. According to Browne’s criterion, the CSIP had equally spaced octants but unequal communality (see Table 3).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</si>
</sst>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.00"/>
    <numFmt numFmtId="165" formatCode="###0.000"/>
    <numFmt numFmtId="166" formatCode="#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vertAlign val="superscript"/>
      <sz val="9"/>
      <color indexed="60"/>
      <name val="Arial"/>
      <family val="2"/>
    </font>
    <font>
      <sz val="9"/>
      <color indexed="60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2" fontId="0" fillId="0" borderId="0" xfId="0" applyNumberFormat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4" fontId="0" fillId="2" borderId="0" xfId="0" applyNumberFormat="1" applyFill="1"/>
    <xf numFmtId="0" fontId="0" fillId="2" borderId="0" xfId="0" applyFill="1"/>
    <xf numFmtId="164" fontId="1" fillId="2" borderId="0" xfId="0" applyNumberFormat="1" applyFont="1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22" xfId="1" applyFont="1" applyBorder="1" applyAlignment="1">
      <alignment horizontal="right" vertical="top"/>
    </xf>
    <xf numFmtId="165" fontId="7" fillId="0" borderId="23" xfId="1" applyNumberFormat="1" applyFont="1" applyBorder="1" applyAlignment="1">
      <alignment horizontal="right" vertical="top"/>
    </xf>
    <xf numFmtId="0" fontId="7" fillId="0" borderId="23" xfId="1" applyFont="1" applyBorder="1" applyAlignment="1">
      <alignment horizontal="right" vertical="top"/>
    </xf>
    <xf numFmtId="165" fontId="7" fillId="0" borderId="24" xfId="1" applyNumberFormat="1" applyFont="1" applyBorder="1" applyAlignment="1">
      <alignment horizontal="right" vertical="top"/>
    </xf>
    <xf numFmtId="165" fontId="7" fillId="0" borderId="26" xfId="1" applyNumberFormat="1" applyFont="1" applyBorder="1" applyAlignment="1">
      <alignment horizontal="right" vertical="top"/>
    </xf>
    <xf numFmtId="165" fontId="7" fillId="0" borderId="27" xfId="1" applyNumberFormat="1" applyFont="1" applyBorder="1" applyAlignment="1">
      <alignment horizontal="right" vertical="top"/>
    </xf>
    <xf numFmtId="165" fontId="7" fillId="0" borderId="28" xfId="1" applyNumberFormat="1" applyFont="1" applyBorder="1" applyAlignment="1">
      <alignment horizontal="right" vertical="top"/>
    </xf>
    <xf numFmtId="166" fontId="7" fillId="0" borderId="30" xfId="1" applyNumberFormat="1" applyFont="1" applyBorder="1" applyAlignment="1">
      <alignment horizontal="right" vertical="top"/>
    </xf>
    <xf numFmtId="166" fontId="7" fillId="0" borderId="31" xfId="1" applyNumberFormat="1" applyFont="1" applyBorder="1" applyAlignment="1">
      <alignment horizontal="right" vertical="top"/>
    </xf>
    <xf numFmtId="166" fontId="7" fillId="0" borderId="32" xfId="1" applyNumberFormat="1" applyFont="1" applyBorder="1" applyAlignment="1">
      <alignment horizontal="right" vertical="top"/>
    </xf>
    <xf numFmtId="0" fontId="7" fillId="0" borderId="26" xfId="1" applyFont="1" applyBorder="1" applyAlignment="1">
      <alignment horizontal="right" vertical="top"/>
    </xf>
    <xf numFmtId="0" fontId="7" fillId="0" borderId="27" xfId="1" applyFont="1" applyBorder="1" applyAlignment="1">
      <alignment horizontal="right" vertical="top"/>
    </xf>
    <xf numFmtId="0" fontId="7" fillId="0" borderId="28" xfId="1" applyFont="1" applyBorder="1" applyAlignment="1">
      <alignment horizontal="right" vertical="top"/>
    </xf>
    <xf numFmtId="166" fontId="7" fillId="0" borderId="34" xfId="1" applyNumberFormat="1" applyFont="1" applyBorder="1" applyAlignment="1">
      <alignment horizontal="right" vertical="top"/>
    </xf>
    <xf numFmtId="166" fontId="7" fillId="0" borderId="35" xfId="1" applyNumberFormat="1" applyFont="1" applyBorder="1" applyAlignment="1">
      <alignment horizontal="right" vertical="top"/>
    </xf>
    <xf numFmtId="166" fontId="7" fillId="0" borderId="36" xfId="1" applyNumberFormat="1" applyFont="1" applyBorder="1" applyAlignment="1">
      <alignment horizontal="right" vertical="top"/>
    </xf>
    <xf numFmtId="0" fontId="3" fillId="0" borderId="0" xfId="1" applyAlignment="1"/>
    <xf numFmtId="0" fontId="5" fillId="0" borderId="16" xfId="1" applyFont="1" applyBorder="1" applyAlignment="1">
      <alignment horizontal="left"/>
    </xf>
    <xf numFmtId="0" fontId="5" fillId="0" borderId="17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3" borderId="20" xfId="1" applyFont="1" applyFill="1" applyBorder="1" applyAlignment="1">
      <alignment horizontal="left" vertical="top"/>
    </xf>
    <xf numFmtId="0" fontId="5" fillId="3" borderId="21" xfId="1" applyFont="1" applyFill="1" applyBorder="1" applyAlignment="1">
      <alignment horizontal="left" vertical="top"/>
    </xf>
    <xf numFmtId="0" fontId="5" fillId="3" borderId="25" xfId="1" applyFont="1" applyFill="1" applyBorder="1" applyAlignment="1">
      <alignment horizontal="left" vertical="top"/>
    </xf>
    <xf numFmtId="0" fontId="5" fillId="3" borderId="29" xfId="1" applyFont="1" applyFill="1" applyBorder="1" applyAlignment="1">
      <alignment horizontal="left" vertical="top"/>
    </xf>
    <xf numFmtId="0" fontId="5" fillId="3" borderId="33" xfId="1" applyFont="1" applyFill="1" applyBorder="1" applyAlignment="1">
      <alignment horizontal="left" vertical="top"/>
    </xf>
    <xf numFmtId="0" fontId="7" fillId="0" borderId="0" xfId="1" applyFont="1" applyBorder="1" applyAlignment="1">
      <alignment horizontal="left" vertical="top"/>
    </xf>
    <xf numFmtId="0" fontId="7" fillId="0" borderId="24" xfId="1" applyFont="1" applyBorder="1" applyAlignment="1">
      <alignment horizontal="right" vertical="top"/>
    </xf>
    <xf numFmtId="2" fontId="1" fillId="0" borderId="0" xfId="0" applyNumberFormat="1" applyFont="1"/>
    <xf numFmtId="0" fontId="4" fillId="0" borderId="0" xfId="1" applyFont="1" applyBorder="1" applyAlignment="1">
      <alignment horizontal="center" vertical="center"/>
    </xf>
    <xf numFmtId="0" fontId="0" fillId="0" borderId="0" xfId="0" applyFont="1" applyAlignment="1">
      <alignment vertical="center"/>
    </xf>
  </cellXfs>
  <cellStyles count="2">
    <cellStyle name="Normal" xfId="0" builtinId="0"/>
    <cellStyle name="Normal_Retest Values" xfId="1" xr:uid="{5B7EBB09-4588-476C-A133-96162943E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'Scale Level'!$B$2:$B$9</c:f>
              <c:numCache>
                <c:formatCode>General</c:formatCode>
                <c:ptCount val="8"/>
                <c:pt idx="0">
                  <c:v>0.18</c:v>
                </c:pt>
                <c:pt idx="1">
                  <c:v>-0.46</c:v>
                </c:pt>
                <c:pt idx="2">
                  <c:v>-0.84</c:v>
                </c:pt>
                <c:pt idx="3">
                  <c:v>-0.78</c:v>
                </c:pt>
                <c:pt idx="4">
                  <c:v>-0.1</c:v>
                </c:pt>
                <c:pt idx="5">
                  <c:v>0.55000000000000004</c:v>
                </c:pt>
                <c:pt idx="6">
                  <c:v>0.81</c:v>
                </c:pt>
                <c:pt idx="7">
                  <c:v>0.69</c:v>
                </c:pt>
              </c:numCache>
            </c:numRef>
          </c:xVal>
          <c:yVal>
            <c:numRef>
              <c:f>'Scale Level'!$C$2:$C$9</c:f>
              <c:numCache>
                <c:formatCode>General</c:formatCode>
                <c:ptCount val="8"/>
                <c:pt idx="0">
                  <c:v>0.85</c:v>
                </c:pt>
                <c:pt idx="1">
                  <c:v>0.68</c:v>
                </c:pt>
                <c:pt idx="2">
                  <c:v>0.12</c:v>
                </c:pt>
                <c:pt idx="3">
                  <c:v>-0.37</c:v>
                </c:pt>
                <c:pt idx="4">
                  <c:v>-0.82</c:v>
                </c:pt>
                <c:pt idx="5">
                  <c:v>-0.6</c:v>
                </c:pt>
                <c:pt idx="6">
                  <c:v>-0.15</c:v>
                </c:pt>
                <c:pt idx="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2-4639-8947-584CA657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70432"/>
        <c:axId val="589452576"/>
      </c:scatterChart>
      <c:valAx>
        <c:axId val="13823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2576"/>
        <c:crosses val="autoZero"/>
        <c:crossBetween val="midCat"/>
      </c:valAx>
      <c:valAx>
        <c:axId val="5894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Targeted!$B$2:$B$9</c:f>
              <c:numCache>
                <c:formatCode>General</c:formatCode>
                <c:ptCount val="8"/>
                <c:pt idx="0">
                  <c:v>3.259621E-2</c:v>
                </c:pt>
                <c:pt idx="1">
                  <c:v>-0.56793273</c:v>
                </c:pt>
                <c:pt idx="2">
                  <c:v>-0.85243488000000001</c:v>
                </c:pt>
                <c:pt idx="3">
                  <c:v>-0.70312048000000005</c:v>
                </c:pt>
                <c:pt idx="4">
                  <c:v>4.3445699999999997E-2</c:v>
                </c:pt>
                <c:pt idx="5">
                  <c:v>0.65062439999999999</c:v>
                </c:pt>
                <c:pt idx="6">
                  <c:v>0.82042654000000004</c:v>
                </c:pt>
                <c:pt idx="7">
                  <c:v>0.58890785000000001</c:v>
                </c:pt>
              </c:numCache>
            </c:numRef>
          </c:xVal>
          <c:yVal>
            <c:numRef>
              <c:f>Targeted!$C$2:$C$9</c:f>
              <c:numCache>
                <c:formatCode>General</c:formatCode>
                <c:ptCount val="8"/>
                <c:pt idx="0">
                  <c:v>0.87221601599999998</c:v>
                </c:pt>
                <c:pt idx="1">
                  <c:v>0.59377502000000004</c:v>
                </c:pt>
                <c:pt idx="2">
                  <c:v>-2.5630855000000001E-2</c:v>
                </c:pt>
                <c:pt idx="3">
                  <c:v>-0.49836430199999998</c:v>
                </c:pt>
                <c:pt idx="4">
                  <c:v>-0.82222188200000002</c:v>
                </c:pt>
                <c:pt idx="5">
                  <c:v>-0.496755638</c:v>
                </c:pt>
                <c:pt idx="6">
                  <c:v>-6.8814130000000003E-3</c:v>
                </c:pt>
                <c:pt idx="7">
                  <c:v>0.62377833900000001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5C-4974-9328-02954B1E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65600"/>
        <c:axId val="588536528"/>
      </c:scatterChart>
      <c:valAx>
        <c:axId val="7668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6528"/>
        <c:crosses val="autoZero"/>
        <c:crossBetween val="midCat"/>
      </c:valAx>
      <c:valAx>
        <c:axId val="5885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15</xdr:col>
      <xdr:colOff>295275</xdr:colOff>
      <xdr:row>34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8F5739-3D2D-4BC3-8CA1-D47F34AEA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161925</xdr:rowOff>
    </xdr:from>
    <xdr:to>
      <xdr:col>15</xdr:col>
      <xdr:colOff>111252</xdr:colOff>
      <xdr:row>33</xdr:row>
      <xdr:rowOff>174081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9F14600-1506-413C-8529-1C9BC37A0ED6}"/>
            </a:ext>
          </a:extLst>
        </xdr:cNvPr>
        <xdr:cNvSpPr/>
      </xdr:nvSpPr>
      <xdr:spPr>
        <a:xfrm>
          <a:off x="3238500" y="352425"/>
          <a:ext cx="6016752" cy="610815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0.46598</cdr:x>
      <cdr:y>0.02431</cdr:y>
    </cdr:from>
    <cdr:to>
      <cdr:x>0.53741</cdr:x>
      <cdr:y>0.06717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540B6C8-F484-418A-A79A-BD79088AF69E}"/>
            </a:ext>
          </a:extLst>
        </cdr:cNvPr>
        <cdr:cNvSpPr/>
      </cdr:nvSpPr>
      <cdr:spPr>
        <a:xfrm xmlns:a="http://schemas.openxmlformats.org/drawingml/2006/main">
          <a:off x="2982635" y="155575"/>
          <a:ext cx="457209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</a:t>
          </a:r>
        </a:p>
      </cdr:txBody>
    </cdr:sp>
  </cdr:relSizeAnchor>
  <cdr:relSizeAnchor xmlns:cdr="http://schemas.openxmlformats.org/drawingml/2006/chartDrawing">
    <cdr:from>
      <cdr:x>0.14539</cdr:x>
      <cdr:y>0.16767</cdr:y>
    </cdr:from>
    <cdr:to>
      <cdr:x>0.21682</cdr:x>
      <cdr:y>0.21053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D9CBB9C-FB82-4710-B9AA-B0A96DCE7D58}"/>
            </a:ext>
          </a:extLst>
        </cdr:cNvPr>
        <cdr:cNvSpPr/>
      </cdr:nvSpPr>
      <cdr:spPr>
        <a:xfrm xmlns:a="http://schemas.openxmlformats.org/drawingml/2006/main">
          <a:off x="930587" y="1073218"/>
          <a:ext cx="457209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</a:t>
          </a:r>
        </a:p>
      </cdr:txBody>
    </cdr:sp>
  </cdr:relSizeAnchor>
  <cdr:relSizeAnchor xmlns:cdr="http://schemas.openxmlformats.org/drawingml/2006/chartDrawing">
    <cdr:from>
      <cdr:x>0.03026</cdr:x>
      <cdr:y>0.48017</cdr:y>
    </cdr:from>
    <cdr:to>
      <cdr:x>0.10169</cdr:x>
      <cdr:y>0.52303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A3FEFB06-9231-44BC-A151-FC8A0C0EB36F}"/>
            </a:ext>
          </a:extLst>
        </cdr:cNvPr>
        <cdr:cNvSpPr/>
      </cdr:nvSpPr>
      <cdr:spPr>
        <a:xfrm xmlns:a="http://schemas.openxmlformats.org/drawingml/2006/main">
          <a:off x="193675" y="3073443"/>
          <a:ext cx="457209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</a:p>
      </cdr:txBody>
    </cdr:sp>
  </cdr:relSizeAnchor>
  <cdr:relSizeAnchor xmlns:cdr="http://schemas.openxmlformats.org/drawingml/2006/chartDrawing">
    <cdr:from>
      <cdr:x>0.90228</cdr:x>
      <cdr:y>0.4803</cdr:y>
    </cdr:from>
    <cdr:to>
      <cdr:x>0.97371</cdr:x>
      <cdr:y>0.52316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D3FA41D5-31C0-49F3-BC80-02D55F97F105}"/>
            </a:ext>
          </a:extLst>
        </cdr:cNvPr>
        <cdr:cNvSpPr/>
      </cdr:nvSpPr>
      <cdr:spPr>
        <a:xfrm xmlns:a="http://schemas.openxmlformats.org/drawingml/2006/main">
          <a:off x="5775307" y="3074275"/>
          <a:ext cx="457209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</a:t>
          </a:r>
        </a:p>
      </cdr:txBody>
    </cdr:sp>
  </cdr:relSizeAnchor>
  <cdr:relSizeAnchor xmlns:cdr="http://schemas.openxmlformats.org/drawingml/2006/chartDrawing">
    <cdr:from>
      <cdr:x>0.78349</cdr:x>
      <cdr:y>0.74306</cdr:y>
    </cdr:from>
    <cdr:to>
      <cdr:x>0.85492</cdr:x>
      <cdr:y>0.78592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E879EB1D-E287-49E3-AC5A-B36BB101BACE}"/>
            </a:ext>
          </a:extLst>
        </cdr:cNvPr>
        <cdr:cNvSpPr/>
      </cdr:nvSpPr>
      <cdr:spPr>
        <a:xfrm xmlns:a="http://schemas.openxmlformats.org/drawingml/2006/main">
          <a:off x="5014940" y="4756162"/>
          <a:ext cx="457210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</a:p>
      </cdr:txBody>
    </cdr:sp>
  </cdr:relSizeAnchor>
  <cdr:relSizeAnchor xmlns:cdr="http://schemas.openxmlformats.org/drawingml/2006/chartDrawing">
    <cdr:from>
      <cdr:x>0.46573</cdr:x>
      <cdr:y>0.93404</cdr:y>
    </cdr:from>
    <cdr:to>
      <cdr:x>0.53716</cdr:x>
      <cdr:y>0.9769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0167A0D7-97B8-4220-ACBD-B5FBC7006F86}"/>
            </a:ext>
          </a:extLst>
        </cdr:cNvPr>
        <cdr:cNvSpPr/>
      </cdr:nvSpPr>
      <cdr:spPr>
        <a:xfrm xmlns:a="http://schemas.openxmlformats.org/drawingml/2006/main">
          <a:off x="2981034" y="5978599"/>
          <a:ext cx="457210" cy="2743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</a:t>
          </a:r>
        </a:p>
      </cdr:txBody>
    </cdr:sp>
  </cdr:relSizeAnchor>
  <cdr:relSizeAnchor xmlns:cdr="http://schemas.openxmlformats.org/drawingml/2006/chartDrawing">
    <cdr:from>
      <cdr:x>0.78659</cdr:x>
      <cdr:y>0.16866</cdr:y>
    </cdr:from>
    <cdr:to>
      <cdr:x>0.85816</cdr:x>
      <cdr:y>0.21152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59C062E0-9E76-4E60-AE1E-28D78CE2CECA}"/>
            </a:ext>
          </a:extLst>
        </cdr:cNvPr>
        <cdr:cNvSpPr/>
      </cdr:nvSpPr>
      <cdr:spPr>
        <a:xfrm xmlns:a="http://schemas.openxmlformats.org/drawingml/2006/main">
          <a:off x="5034823" y="1079542"/>
          <a:ext cx="458105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cdr:txBody>
    </cdr:sp>
  </cdr:relSizeAnchor>
  <cdr:relSizeAnchor xmlns:cdr="http://schemas.openxmlformats.org/drawingml/2006/chartDrawing">
    <cdr:from>
      <cdr:x>0.12699</cdr:x>
      <cdr:y>0.74207</cdr:y>
    </cdr:from>
    <cdr:to>
      <cdr:x>0.19842</cdr:x>
      <cdr:y>0.78493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146246C9-F1D1-4C18-8A5B-C6DC498ABF48}"/>
            </a:ext>
          </a:extLst>
        </cdr:cNvPr>
        <cdr:cNvSpPr/>
      </cdr:nvSpPr>
      <cdr:spPr>
        <a:xfrm xmlns:a="http://schemas.openxmlformats.org/drawingml/2006/main">
          <a:off x="812830" y="4749837"/>
          <a:ext cx="457210" cy="274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175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14</xdr:col>
      <xdr:colOff>304800</xdr:colOff>
      <xdr:row>34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CF0D0-8520-4B9C-83A7-5C49649C2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541060</xdr:colOff>
      <xdr:row>1</xdr:row>
      <xdr:rowOff>161925</xdr:rowOff>
    </xdr:from>
    <xdr:to>
      <xdr:col>9</xdr:col>
      <xdr:colOff>388669</xdr:colOff>
      <xdr:row>3</xdr:row>
      <xdr:rowOff>55263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AE0D0C9-B681-43F1-9862-A6EA70AE0F81}"/>
            </a:ext>
          </a:extLst>
        </xdr:cNvPr>
        <xdr:cNvSpPr/>
      </xdr:nvSpPr>
      <xdr:spPr>
        <a:xfrm>
          <a:off x="5417860" y="352425"/>
          <a:ext cx="457209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PA</a:t>
          </a:r>
        </a:p>
      </xdr:txBody>
    </xdr:sp>
    <xdr:clientData/>
  </xdr:twoCellAnchor>
  <xdr:twoCellAnchor>
    <xdr:from>
      <xdr:col>5</xdr:col>
      <xdr:colOff>317812</xdr:colOff>
      <xdr:row>6</xdr:row>
      <xdr:rowOff>127068</xdr:rowOff>
    </xdr:from>
    <xdr:to>
      <xdr:col>6</xdr:col>
      <xdr:colOff>165421</xdr:colOff>
      <xdr:row>8</xdr:row>
      <xdr:rowOff>20406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4F0F18-194E-403A-B337-3328F1623C4E}"/>
            </a:ext>
          </a:extLst>
        </xdr:cNvPr>
        <xdr:cNvSpPr/>
      </xdr:nvSpPr>
      <xdr:spPr>
        <a:xfrm>
          <a:off x="3365812" y="1270068"/>
          <a:ext cx="457209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BC</a:t>
          </a:r>
        </a:p>
      </xdr:txBody>
    </xdr:sp>
    <xdr:clientData/>
  </xdr:twoCellAnchor>
  <xdr:twoCellAnchor>
    <xdr:from>
      <xdr:col>4</xdr:col>
      <xdr:colOff>190500</xdr:colOff>
      <xdr:row>17</xdr:row>
      <xdr:rowOff>31793</xdr:rowOff>
    </xdr:from>
    <xdr:to>
      <xdr:col>5</xdr:col>
      <xdr:colOff>38109</xdr:colOff>
      <xdr:row>18</xdr:row>
      <xdr:rowOff>115632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E2A6345-9D89-4D0F-A178-3141B71C8032}"/>
            </a:ext>
          </a:extLst>
        </xdr:cNvPr>
        <xdr:cNvSpPr/>
      </xdr:nvSpPr>
      <xdr:spPr>
        <a:xfrm>
          <a:off x="2628900" y="3270293"/>
          <a:ext cx="457209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</a:t>
          </a:r>
        </a:p>
      </xdr:txBody>
    </xdr:sp>
    <xdr:clientData/>
  </xdr:twoCellAnchor>
  <xdr:twoCellAnchor>
    <xdr:from>
      <xdr:col>13</xdr:col>
      <xdr:colOff>285732</xdr:colOff>
      <xdr:row>17</xdr:row>
      <xdr:rowOff>32625</xdr:rowOff>
    </xdr:from>
    <xdr:to>
      <xdr:col>14</xdr:col>
      <xdr:colOff>133341</xdr:colOff>
      <xdr:row>18</xdr:row>
      <xdr:rowOff>116464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12455CB-6002-4455-862F-F76AA0E1136F}"/>
            </a:ext>
          </a:extLst>
        </xdr:cNvPr>
        <xdr:cNvSpPr/>
      </xdr:nvSpPr>
      <xdr:spPr>
        <a:xfrm>
          <a:off x="8210532" y="3271125"/>
          <a:ext cx="457209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LM</a:t>
          </a:r>
        </a:p>
      </xdr:txBody>
    </xdr:sp>
    <xdr:clientData/>
  </xdr:twoCellAnchor>
  <xdr:twoCellAnchor>
    <xdr:from>
      <xdr:col>12</xdr:col>
      <xdr:colOff>134965</xdr:colOff>
      <xdr:row>26</xdr:row>
      <xdr:rowOff>12</xdr:rowOff>
    </xdr:from>
    <xdr:to>
      <xdr:col>12</xdr:col>
      <xdr:colOff>592175</xdr:colOff>
      <xdr:row>27</xdr:row>
      <xdr:rowOff>83850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4DCF0A5-E949-4805-BFD9-64E7B6814631}"/>
            </a:ext>
          </a:extLst>
        </xdr:cNvPr>
        <xdr:cNvSpPr/>
      </xdr:nvSpPr>
      <xdr:spPr>
        <a:xfrm>
          <a:off x="7450165" y="4953012"/>
          <a:ext cx="457210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</a:p>
      </xdr:txBody>
    </xdr:sp>
    <xdr:clientData/>
  </xdr:twoCellAnchor>
  <xdr:twoCellAnchor>
    <xdr:from>
      <xdr:col>8</xdr:col>
      <xdr:colOff>539459</xdr:colOff>
      <xdr:row>32</xdr:row>
      <xdr:rowOff>79449</xdr:rowOff>
    </xdr:from>
    <xdr:to>
      <xdr:col>9</xdr:col>
      <xdr:colOff>387069</xdr:colOff>
      <xdr:row>33</xdr:row>
      <xdr:rowOff>163287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EAF16DB-039D-472B-A403-BC94F2C88671}"/>
            </a:ext>
          </a:extLst>
        </xdr:cNvPr>
        <xdr:cNvSpPr/>
      </xdr:nvSpPr>
      <xdr:spPr>
        <a:xfrm>
          <a:off x="5416259" y="6175449"/>
          <a:ext cx="457210" cy="274338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</a:t>
          </a:r>
        </a:p>
      </xdr:txBody>
    </xdr:sp>
    <xdr:clientData/>
  </xdr:twoCellAnchor>
  <xdr:twoCellAnchor>
    <xdr:from>
      <xdr:col>12</xdr:col>
      <xdr:colOff>154848</xdr:colOff>
      <xdr:row>6</xdr:row>
      <xdr:rowOff>133392</xdr:rowOff>
    </xdr:from>
    <xdr:to>
      <xdr:col>13</xdr:col>
      <xdr:colOff>3353</xdr:colOff>
      <xdr:row>8</xdr:row>
      <xdr:rowOff>26731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A0A0E51-BF35-4510-911F-2B68D66F52B8}"/>
            </a:ext>
          </a:extLst>
        </xdr:cNvPr>
        <xdr:cNvSpPr/>
      </xdr:nvSpPr>
      <xdr:spPr>
        <a:xfrm>
          <a:off x="7470048" y="1276392"/>
          <a:ext cx="458105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5</xdr:col>
      <xdr:colOff>200055</xdr:colOff>
      <xdr:row>25</xdr:row>
      <xdr:rowOff>184187</xdr:rowOff>
    </xdr:from>
    <xdr:to>
      <xdr:col>6</xdr:col>
      <xdr:colOff>47665</xdr:colOff>
      <xdr:row>27</xdr:row>
      <xdr:rowOff>77526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D499EB7-90CE-4CE1-88EC-C775779114AB}"/>
            </a:ext>
          </a:extLst>
        </xdr:cNvPr>
        <xdr:cNvSpPr/>
      </xdr:nvSpPr>
      <xdr:spPr>
        <a:xfrm>
          <a:off x="3248055" y="4946687"/>
          <a:ext cx="457210" cy="274339"/>
        </a:xfrm>
        <a:prstGeom prst="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FG</a:t>
          </a:r>
        </a:p>
      </xdr:txBody>
    </xdr:sp>
    <xdr:clientData/>
  </xdr:twoCellAnchor>
  <xdr:twoCellAnchor>
    <xdr:from>
      <xdr:col>4</xdr:col>
      <xdr:colOff>209550</xdr:colOff>
      <xdr:row>1</xdr:row>
      <xdr:rowOff>152400</xdr:rowOff>
    </xdr:from>
    <xdr:to>
      <xdr:col>14</xdr:col>
      <xdr:colOff>130302</xdr:colOff>
      <xdr:row>33</xdr:row>
      <xdr:rowOff>164556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376D88A8-C7B4-4D6F-A418-F9599A22AF9F}"/>
            </a:ext>
          </a:extLst>
        </xdr:cNvPr>
        <xdr:cNvSpPr/>
      </xdr:nvSpPr>
      <xdr:spPr>
        <a:xfrm>
          <a:off x="2647950" y="342900"/>
          <a:ext cx="6016752" cy="6108156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4A6-AF86-4194-8487-CE7FBA4741AB}">
  <dimension ref="A1:AC65"/>
  <sheetViews>
    <sheetView tabSelected="1" workbookViewId="0"/>
  </sheetViews>
  <sheetFormatPr defaultRowHeight="15" x14ac:dyDescent="0.25"/>
  <cols>
    <col min="1" max="2" width="9.140625" style="2"/>
    <col min="3" max="3" width="45.7109375" style="2" customWidth="1"/>
    <col min="4" max="11" width="9.140625" style="2"/>
    <col min="12" max="12" width="45.7109375" style="2" customWidth="1"/>
    <col min="13" max="22" width="9.140625" style="2"/>
    <col min="23" max="23" width="45.7109375" style="2" customWidth="1"/>
    <col min="24" max="16384" width="9.140625" style="2"/>
  </cols>
  <sheetData>
    <row r="1" spans="1:29" x14ac:dyDescent="0.25">
      <c r="A1" s="2" t="s">
        <v>35</v>
      </c>
      <c r="B1" s="2" t="s">
        <v>103</v>
      </c>
      <c r="C1" s="2" t="s">
        <v>104</v>
      </c>
      <c r="D1" t="s">
        <v>36</v>
      </c>
      <c r="E1" t="s">
        <v>37</v>
      </c>
      <c r="F1" t="s">
        <v>38</v>
      </c>
    </row>
    <row r="2" spans="1:29" x14ac:dyDescent="0.25">
      <c r="A2" s="2">
        <v>1</v>
      </c>
      <c r="B2" s="2" t="s">
        <v>39</v>
      </c>
      <c r="C2" s="2" t="s">
        <v>105</v>
      </c>
      <c r="D2" s="1">
        <v>-9.8718868481979194E-2</v>
      </c>
      <c r="E2" s="53">
        <v>0.57091503553845602</v>
      </c>
      <c r="F2" s="1">
        <v>0.33568939279823901</v>
      </c>
      <c r="G2" s="2" t="s">
        <v>169</v>
      </c>
      <c r="J2" s="2" t="s">
        <v>177</v>
      </c>
      <c r="U2" s="2" t="s">
        <v>187</v>
      </c>
    </row>
    <row r="3" spans="1:29" x14ac:dyDescent="0.25">
      <c r="A3" s="2">
        <v>2</v>
      </c>
      <c r="B3" s="2" t="s">
        <v>40</v>
      </c>
      <c r="C3" s="2" t="s">
        <v>106</v>
      </c>
      <c r="D3" s="1">
        <v>0.17825224516468599</v>
      </c>
      <c r="E3" s="53">
        <v>0.465729727272648</v>
      </c>
      <c r="F3" s="1">
        <v>0.24867804177170699</v>
      </c>
      <c r="G3" s="2" t="s">
        <v>170</v>
      </c>
      <c r="J3" t="s">
        <v>10</v>
      </c>
      <c r="K3" s="2" t="s">
        <v>178</v>
      </c>
      <c r="L3" s="2" t="s">
        <v>179</v>
      </c>
      <c r="M3" t="s">
        <v>36</v>
      </c>
      <c r="N3" t="s">
        <v>37</v>
      </c>
      <c r="O3" s="2" t="s">
        <v>184</v>
      </c>
      <c r="P3" s="2" t="s">
        <v>185</v>
      </c>
      <c r="Q3" s="2" t="s">
        <v>188</v>
      </c>
      <c r="R3" s="2" t="s">
        <v>186</v>
      </c>
      <c r="U3" t="s">
        <v>10</v>
      </c>
      <c r="V3" s="2" t="s">
        <v>178</v>
      </c>
      <c r="W3" s="2" t="s">
        <v>179</v>
      </c>
      <c r="X3" t="s">
        <v>36</v>
      </c>
      <c r="Y3" t="s">
        <v>37</v>
      </c>
      <c r="Z3" t="s">
        <v>184</v>
      </c>
      <c r="AA3" t="s">
        <v>185</v>
      </c>
      <c r="AB3" t="s">
        <v>188</v>
      </c>
      <c r="AC3" t="s">
        <v>186</v>
      </c>
    </row>
    <row r="4" spans="1:29" x14ac:dyDescent="0.25">
      <c r="A4" s="2">
        <v>3</v>
      </c>
      <c r="B4" s="2" t="s">
        <v>41</v>
      </c>
      <c r="C4" s="2" t="s">
        <v>107</v>
      </c>
      <c r="D4" s="53">
        <v>0.49288033949488103</v>
      </c>
      <c r="E4" s="1">
        <v>7.2406558962131801E-2</v>
      </c>
      <c r="F4" s="1">
        <v>0.24817373884132601</v>
      </c>
      <c r="G4" s="2" t="s">
        <v>171</v>
      </c>
      <c r="J4" s="3">
        <f>VLOOKUP($L$4:$L$11,$C$2:$F$65,4,FALSE)</f>
        <v>0.33568939279823901</v>
      </c>
      <c r="K4" s="2">
        <v>0.56599999999999995</v>
      </c>
      <c r="L4" s="2" t="s">
        <v>105</v>
      </c>
      <c r="M4" s="3">
        <f>VLOOKUP($L$4:$L$11,$C$2:$D$65,2,FALSE)</f>
        <v>-9.8718868481979194E-2</v>
      </c>
      <c r="N4" s="4">
        <f>VLOOKUP($L$4:$L$11,$C$2:$E$65,3,FALSE)</f>
        <v>0.57091503553845602</v>
      </c>
      <c r="O4">
        <f>ATAN2(M4,N4)</f>
        <v>1.7420166962986003</v>
      </c>
      <c r="P4">
        <f t="shared" ref="P4:P11" si="0">DEGREES(O4)</f>
        <v>99.8102045392327</v>
      </c>
      <c r="Q4">
        <f>P4</f>
        <v>99.8102045392327</v>
      </c>
      <c r="R4">
        <f>90-Q4</f>
        <v>-9.8102045392327</v>
      </c>
      <c r="T4" s="2" t="s">
        <v>189</v>
      </c>
      <c r="U4" s="3">
        <f>VLOOKUP($W$4:$W$11,$C$2:$F$65,4,FALSE)</f>
        <v>0.178059473160668</v>
      </c>
      <c r="V4" s="2">
        <v>0.66300000000000003</v>
      </c>
      <c r="W4" s="2" t="s">
        <v>109</v>
      </c>
      <c r="X4" s="3">
        <f>VLOOKUP($W$4:$W$11,$C$2:$D$65,2,FALSE)</f>
        <v>7.6922640628659597E-2</v>
      </c>
      <c r="Y4" s="4">
        <f>VLOOKUP($W$4:$W$11,$C$2:$E$65,3,FALSE)</f>
        <v>-0.41490044651624802</v>
      </c>
      <c r="Z4">
        <f>ATAN2(X4,Y4)</f>
        <v>-1.38747759722574</v>
      </c>
      <c r="AA4">
        <f t="shared" ref="AA4:AA11" si="1">DEGREES(Z4)</f>
        <v>-79.496610489987248</v>
      </c>
      <c r="AB4">
        <f t="shared" ref="AB4:AB11" si="2">360+AA4</f>
        <v>280.50338951001277</v>
      </c>
      <c r="AC4">
        <f t="shared" ref="AC4:AC11" si="3">270-AB4</f>
        <v>-10.503389510012767</v>
      </c>
    </row>
    <row r="5" spans="1:29" x14ac:dyDescent="0.25">
      <c r="A5" s="2">
        <v>4</v>
      </c>
      <c r="B5" s="2" t="s">
        <v>42</v>
      </c>
      <c r="C5" s="2" t="s">
        <v>108</v>
      </c>
      <c r="D5" s="53">
        <v>0.61455049593166</v>
      </c>
      <c r="E5" s="1">
        <v>-0.22576986362458501</v>
      </c>
      <c r="F5" s="1">
        <v>0.42864434337091301</v>
      </c>
      <c r="G5" s="2" t="s">
        <v>172</v>
      </c>
      <c r="J5" s="3">
        <f t="shared" ref="J5:J11" si="4">VLOOKUP($L$4:$L$11,$C$2:$F$65,4,FALSE)</f>
        <v>0.27818574277860603</v>
      </c>
      <c r="K5" s="2">
        <v>0.626</v>
      </c>
      <c r="L5" s="2" t="s">
        <v>113</v>
      </c>
      <c r="M5" s="3">
        <f t="shared" ref="M5:M11" si="5">VLOOKUP($L$4:$L$11,$C$2:$D$65,2,FALSE)</f>
        <v>1.3989904307169799E-2</v>
      </c>
      <c r="N5" s="4">
        <f t="shared" ref="N5:N11" si="6">VLOOKUP($L$4:$L$11,$C$2:$E$65,3,FALSE)</f>
        <v>0.52724759397846699</v>
      </c>
      <c r="O5">
        <f t="shared" ref="O5:O11" si="7">ATAN2(M5,N5)</f>
        <v>1.5442687092578247</v>
      </c>
      <c r="P5">
        <f t="shared" si="0"/>
        <v>88.48007947458855</v>
      </c>
      <c r="Q5">
        <f t="shared" ref="Q5:Q11" si="8">P5</f>
        <v>88.48007947458855</v>
      </c>
      <c r="R5">
        <f t="shared" ref="R5:R11" si="9">90-Q5</f>
        <v>1.5199205254114503</v>
      </c>
      <c r="T5" s="2" t="s">
        <v>190</v>
      </c>
      <c r="U5" s="3">
        <f t="shared" ref="U5:U11" si="10">VLOOKUP($W$4:$W$11,$C$2:$F$65,4,FALSE)</f>
        <v>0.196220333464942</v>
      </c>
      <c r="V5" s="2">
        <v>0.60199999999999998</v>
      </c>
      <c r="W5" s="2" t="s">
        <v>117</v>
      </c>
      <c r="X5" s="3">
        <f t="shared" ref="X5:X11" si="11">VLOOKUP($W$4:$W$11,$C$2:$D$65,2,FALSE)</f>
        <v>0.151869024964845</v>
      </c>
      <c r="Y5" s="4">
        <f t="shared" ref="Y5:Y11" si="12">VLOOKUP($W$4:$W$11,$C$2:$E$65,3,FALSE)</f>
        <v>-0.41612033442403301</v>
      </c>
      <c r="Z5">
        <f t="shared" ref="Z5:Z11" si="13">ATAN2(X5,Y5)</f>
        <v>-1.2208530630673577</v>
      </c>
      <c r="AA5">
        <f t="shared" si="1"/>
        <v>-69.949727919378518</v>
      </c>
      <c r="AB5">
        <f t="shared" si="2"/>
        <v>290.05027208062148</v>
      </c>
      <c r="AC5">
        <f t="shared" si="3"/>
        <v>-20.050272080621482</v>
      </c>
    </row>
    <row r="6" spans="1:29" x14ac:dyDescent="0.25">
      <c r="A6" s="2">
        <v>5</v>
      </c>
      <c r="B6" s="2" t="s">
        <v>43</v>
      </c>
      <c r="C6" s="2" t="s">
        <v>109</v>
      </c>
      <c r="D6" s="1">
        <v>7.6922640628659597E-2</v>
      </c>
      <c r="E6" s="53">
        <v>-0.41490044651624802</v>
      </c>
      <c r="F6" s="1">
        <v>0.178059473160668</v>
      </c>
      <c r="G6" s="2" t="s">
        <v>173</v>
      </c>
      <c r="J6" s="3">
        <f t="shared" si="4"/>
        <v>0.31511868181724201</v>
      </c>
      <c r="K6" s="2">
        <v>0.61599999999999999</v>
      </c>
      <c r="L6" s="2" t="s">
        <v>121</v>
      </c>
      <c r="M6" s="3">
        <f t="shared" si="5"/>
        <v>-4.78613480586602E-2</v>
      </c>
      <c r="N6" s="4">
        <f t="shared" si="6"/>
        <v>0.55931026557649599</v>
      </c>
      <c r="O6">
        <f t="shared" si="7"/>
        <v>1.6561604595584654</v>
      </c>
      <c r="P6">
        <f t="shared" si="0"/>
        <v>94.891004529146926</v>
      </c>
      <c r="Q6">
        <f t="shared" si="8"/>
        <v>94.891004529146926</v>
      </c>
      <c r="R6">
        <f t="shared" si="9"/>
        <v>-4.891004529146926</v>
      </c>
      <c r="T6" s="2" t="s">
        <v>191</v>
      </c>
      <c r="U6" s="3">
        <f t="shared" si="10"/>
        <v>0.203415887198583</v>
      </c>
      <c r="V6" s="2">
        <v>0.65300000000000002</v>
      </c>
      <c r="W6" s="2" t="s">
        <v>125</v>
      </c>
      <c r="X6" s="3">
        <f t="shared" si="11"/>
        <v>0.107740461350176</v>
      </c>
      <c r="Y6" s="4">
        <f t="shared" si="12"/>
        <v>-0.43795876539536699</v>
      </c>
      <c r="Z6">
        <f t="shared" si="13"/>
        <v>-1.329580289541012</v>
      </c>
      <c r="AA6">
        <f t="shared" si="1"/>
        <v>-76.179339114481976</v>
      </c>
      <c r="AB6">
        <f t="shared" si="2"/>
        <v>283.82066088551801</v>
      </c>
      <c r="AC6">
        <f t="shared" si="3"/>
        <v>-13.820660885518009</v>
      </c>
    </row>
    <row r="7" spans="1:29" x14ac:dyDescent="0.25">
      <c r="A7" s="2">
        <v>6</v>
      </c>
      <c r="B7" s="2" t="s">
        <v>44</v>
      </c>
      <c r="C7" s="2" t="s">
        <v>110</v>
      </c>
      <c r="D7" s="53">
        <v>-0.33015837380789398</v>
      </c>
      <c r="E7" s="53">
        <v>-0.31013351095178598</v>
      </c>
      <c r="F7" s="1">
        <v>0.20518734641075501</v>
      </c>
      <c r="G7" s="2" t="s">
        <v>174</v>
      </c>
      <c r="J7" s="3">
        <f t="shared" si="4"/>
        <v>0.32977359307989501</v>
      </c>
      <c r="K7" s="2">
        <v>0.65800000000000003</v>
      </c>
      <c r="L7" s="2" t="s">
        <v>129</v>
      </c>
      <c r="M7" s="3">
        <f t="shared" si="5"/>
        <v>-7.1930608105437499E-2</v>
      </c>
      <c r="N7" s="4">
        <f t="shared" si="6"/>
        <v>0.56973641335048697</v>
      </c>
      <c r="O7">
        <f t="shared" si="7"/>
        <v>1.6963842950294625</v>
      </c>
      <c r="P7">
        <f t="shared" si="0"/>
        <v>97.195660537463681</v>
      </c>
      <c r="Q7">
        <f t="shared" si="8"/>
        <v>97.195660537463681</v>
      </c>
      <c r="R7">
        <f t="shared" si="9"/>
        <v>-7.1956605374636808</v>
      </c>
      <c r="T7" s="2" t="s">
        <v>192</v>
      </c>
      <c r="U7" s="3">
        <f t="shared" si="10"/>
        <v>0.26962769277594201</v>
      </c>
      <c r="V7" s="2">
        <v>0.71699999999999997</v>
      </c>
      <c r="W7" s="2" t="s">
        <v>133</v>
      </c>
      <c r="X7" s="3">
        <f t="shared" si="11"/>
        <v>-3.1502172300829703E-2</v>
      </c>
      <c r="Y7" s="4">
        <f t="shared" si="12"/>
        <v>-0.51830040123105403</v>
      </c>
      <c r="Z7">
        <f t="shared" si="13"/>
        <v>-1.6315014052184786</v>
      </c>
      <c r="AA7">
        <f t="shared" si="1"/>
        <v>-93.478144788681931</v>
      </c>
      <c r="AB7">
        <f t="shared" si="2"/>
        <v>266.5218552113181</v>
      </c>
      <c r="AC7">
        <f t="shared" si="3"/>
        <v>3.4781447886819024</v>
      </c>
    </row>
    <row r="8" spans="1:29" x14ac:dyDescent="0.25">
      <c r="A8" s="2">
        <v>7</v>
      </c>
      <c r="B8" s="2" t="s">
        <v>45</v>
      </c>
      <c r="C8" s="2" t="s">
        <v>111</v>
      </c>
      <c r="D8" s="53">
        <v>-0.487656522200758</v>
      </c>
      <c r="E8" s="1">
        <v>-0.12179532707323899</v>
      </c>
      <c r="F8" s="1">
        <v>0.25264298534181601</v>
      </c>
      <c r="G8" s="2" t="s">
        <v>175</v>
      </c>
      <c r="J8" s="3">
        <f t="shared" si="4"/>
        <v>0.44092152837759502</v>
      </c>
      <c r="K8" s="2">
        <v>0.67300000000000004</v>
      </c>
      <c r="L8" s="2" t="s">
        <v>137</v>
      </c>
      <c r="M8" s="3">
        <f t="shared" si="5"/>
        <v>-1.32030758784084E-2</v>
      </c>
      <c r="N8" s="4">
        <f t="shared" si="6"/>
        <v>0.66388794774791904</v>
      </c>
      <c r="O8">
        <f t="shared" si="7"/>
        <v>1.5906812119984983</v>
      </c>
      <c r="P8">
        <f t="shared" si="0"/>
        <v>91.139319998268519</v>
      </c>
      <c r="Q8">
        <f t="shared" si="8"/>
        <v>91.139319998268519</v>
      </c>
      <c r="R8">
        <f t="shared" si="9"/>
        <v>-1.1393199982685189</v>
      </c>
      <c r="T8" s="2" t="s">
        <v>193</v>
      </c>
      <c r="U8" s="3">
        <f t="shared" si="10"/>
        <v>0.25147732823858698</v>
      </c>
      <c r="V8" s="2">
        <v>0.68400000000000005</v>
      </c>
      <c r="W8" s="2" t="s">
        <v>141</v>
      </c>
      <c r="X8" s="3">
        <f t="shared" si="11"/>
        <v>-0.20138156766694901</v>
      </c>
      <c r="Y8" s="4">
        <f t="shared" si="12"/>
        <v>-0.45926331493228301</v>
      </c>
      <c r="Z8">
        <f t="shared" si="13"/>
        <v>-1.9840359500154345</v>
      </c>
      <c r="AA8">
        <f t="shared" si="1"/>
        <v>-113.67688633811316</v>
      </c>
      <c r="AB8">
        <f t="shared" si="2"/>
        <v>246.32311366188685</v>
      </c>
      <c r="AC8">
        <f t="shared" si="3"/>
        <v>23.67688633811315</v>
      </c>
    </row>
    <row r="9" spans="1:29" x14ac:dyDescent="0.25">
      <c r="A9" s="2">
        <v>8</v>
      </c>
      <c r="B9" s="2" t="s">
        <v>46</v>
      </c>
      <c r="C9" s="2" t="s">
        <v>112</v>
      </c>
      <c r="D9" s="53">
        <v>-0.502008573730514</v>
      </c>
      <c r="E9" s="1">
        <v>3.64206582356758E-2</v>
      </c>
      <c r="F9" s="1">
        <v>0.25333907244526499</v>
      </c>
      <c r="G9" s="2" t="s">
        <v>176</v>
      </c>
      <c r="J9" s="3">
        <f t="shared" si="4"/>
        <v>0.31283398777510701</v>
      </c>
      <c r="K9" s="2">
        <v>0.66300000000000003</v>
      </c>
      <c r="L9" s="2" t="s">
        <v>145</v>
      </c>
      <c r="M9" s="3">
        <f t="shared" si="5"/>
        <v>4.5991747177715397E-2</v>
      </c>
      <c r="N9" s="4">
        <f t="shared" si="6"/>
        <v>0.55742151641881199</v>
      </c>
      <c r="O9">
        <f t="shared" si="7"/>
        <v>1.4884747694590725</v>
      </c>
      <c r="P9">
        <f t="shared" si="0"/>
        <v>85.283322201713062</v>
      </c>
      <c r="Q9">
        <f t="shared" si="8"/>
        <v>85.283322201713062</v>
      </c>
      <c r="R9">
        <f t="shared" si="9"/>
        <v>4.7166777982869377</v>
      </c>
      <c r="T9" s="2" t="s">
        <v>194</v>
      </c>
      <c r="U9" s="3">
        <f t="shared" si="10"/>
        <v>0.30346630318395601</v>
      </c>
      <c r="V9" s="2">
        <v>0.747</v>
      </c>
      <c r="W9" s="2" t="s">
        <v>149</v>
      </c>
      <c r="X9" s="3">
        <f t="shared" si="11"/>
        <v>-0.114067451265898</v>
      </c>
      <c r="Y9" s="4">
        <f t="shared" si="12"/>
        <v>-0.538938697576689</v>
      </c>
      <c r="Z9">
        <f t="shared" si="13"/>
        <v>-1.7793702146049151</v>
      </c>
      <c r="AA9">
        <f t="shared" si="1"/>
        <v>-101.95040348814919</v>
      </c>
      <c r="AB9">
        <f t="shared" si="2"/>
        <v>258.04959651185084</v>
      </c>
      <c r="AC9">
        <f t="shared" si="3"/>
        <v>11.950403488149163</v>
      </c>
    </row>
    <row r="10" spans="1:29" x14ac:dyDescent="0.25">
      <c r="A10" s="2">
        <v>9</v>
      </c>
      <c r="B10" s="2" t="s">
        <v>47</v>
      </c>
      <c r="C10" s="2" t="s">
        <v>113</v>
      </c>
      <c r="D10" s="1">
        <v>1.3989904307169799E-2</v>
      </c>
      <c r="E10" s="53">
        <v>0.52724759397846699</v>
      </c>
      <c r="F10" s="1">
        <v>0.27818574277860603</v>
      </c>
      <c r="G10" s="2" t="s">
        <v>169</v>
      </c>
      <c r="J10" s="3">
        <f t="shared" si="4"/>
        <v>0.29258513881535397</v>
      </c>
      <c r="K10" s="2">
        <v>0.66600000000000004</v>
      </c>
      <c r="L10" s="2" t="s">
        <v>153</v>
      </c>
      <c r="M10" s="3">
        <f t="shared" si="5"/>
        <v>-5.28858824575947E-2</v>
      </c>
      <c r="N10" s="4">
        <f t="shared" si="6"/>
        <v>0.53831981409942098</v>
      </c>
      <c r="O10">
        <f t="shared" si="7"/>
        <v>1.6687245757289766</v>
      </c>
      <c r="P10">
        <f t="shared" si="0"/>
        <v>95.610875359029293</v>
      </c>
      <c r="Q10">
        <f t="shared" si="8"/>
        <v>95.610875359029293</v>
      </c>
      <c r="R10">
        <f t="shared" si="9"/>
        <v>-5.6108753590292935</v>
      </c>
      <c r="T10" s="2" t="s">
        <v>195</v>
      </c>
      <c r="U10" s="3">
        <f t="shared" si="10"/>
        <v>0.16223292776046699</v>
      </c>
      <c r="V10" s="2">
        <v>0.59799999999999998</v>
      </c>
      <c r="W10" s="2" t="s">
        <v>157</v>
      </c>
      <c r="X10" s="3">
        <f t="shared" si="11"/>
        <v>-0.110232660070989</v>
      </c>
      <c r="Y10" s="4">
        <f t="shared" si="12"/>
        <v>-0.387403779555828</v>
      </c>
      <c r="Z10">
        <f t="shared" si="13"/>
        <v>-1.8480118722086432</v>
      </c>
      <c r="AA10">
        <f t="shared" si="1"/>
        <v>-105.88328076762488</v>
      </c>
      <c r="AB10">
        <f t="shared" si="2"/>
        <v>254.11671923237512</v>
      </c>
      <c r="AC10">
        <f t="shared" si="3"/>
        <v>15.883280767624882</v>
      </c>
    </row>
    <row r="11" spans="1:29" x14ac:dyDescent="0.25">
      <c r="A11" s="2">
        <v>10</v>
      </c>
      <c r="B11" s="2" t="s">
        <v>48</v>
      </c>
      <c r="C11" s="2" t="s">
        <v>114</v>
      </c>
      <c r="D11" s="1">
        <v>0.20379408939062199</v>
      </c>
      <c r="E11" s="53">
        <v>0.38682186284113901</v>
      </c>
      <c r="F11" s="1">
        <v>0.19116318444244201</v>
      </c>
      <c r="G11" s="2" t="s">
        <v>170</v>
      </c>
      <c r="J11" s="3">
        <f t="shared" si="4"/>
        <v>0.26147270091416303</v>
      </c>
      <c r="K11" s="2">
        <v>0.60499999999999998</v>
      </c>
      <c r="L11" s="2" t="s">
        <v>161</v>
      </c>
      <c r="M11" s="3">
        <f t="shared" si="5"/>
        <v>1.0952449922823401E-2</v>
      </c>
      <c r="N11" s="4">
        <f t="shared" si="6"/>
        <v>0.51122670583103402</v>
      </c>
      <c r="O11">
        <f t="shared" si="7"/>
        <v>1.5493757425399122</v>
      </c>
      <c r="P11">
        <f t="shared" si="0"/>
        <v>88.772690927485016</v>
      </c>
      <c r="Q11">
        <f t="shared" si="8"/>
        <v>88.772690927485016</v>
      </c>
      <c r="R11">
        <f t="shared" si="9"/>
        <v>1.2273090725149842</v>
      </c>
      <c r="T11" s="2" t="s">
        <v>196</v>
      </c>
      <c r="U11" s="3">
        <f t="shared" si="10"/>
        <v>0.219195770642935</v>
      </c>
      <c r="V11" s="2">
        <v>0.67</v>
      </c>
      <c r="W11" s="2" t="s">
        <v>165</v>
      </c>
      <c r="X11" s="3">
        <f t="shared" si="11"/>
        <v>-0.161875192516623</v>
      </c>
      <c r="Y11" s="4">
        <f t="shared" si="12"/>
        <v>-0.43930876691757598</v>
      </c>
      <c r="Z11">
        <f t="shared" si="13"/>
        <v>-1.9238360067886278</v>
      </c>
      <c r="AA11">
        <f t="shared" si="1"/>
        <v>-110.22768366428997</v>
      </c>
      <c r="AB11">
        <f t="shared" si="2"/>
        <v>249.77231633571003</v>
      </c>
      <c r="AC11">
        <f t="shared" si="3"/>
        <v>20.22768366428997</v>
      </c>
    </row>
    <row r="12" spans="1:29" x14ac:dyDescent="0.25">
      <c r="A12" s="2">
        <v>11</v>
      </c>
      <c r="B12" s="2" t="s">
        <v>49</v>
      </c>
      <c r="C12" s="2" t="s">
        <v>115</v>
      </c>
      <c r="D12" s="53">
        <v>0.53643896815310999</v>
      </c>
      <c r="E12" s="1">
        <v>4.5475540172285001E-2</v>
      </c>
      <c r="F12" s="1">
        <v>0.28983479130713402</v>
      </c>
      <c r="G12" s="2" t="s">
        <v>171</v>
      </c>
      <c r="J12" t="s">
        <v>183</v>
      </c>
      <c r="K12" s="2">
        <v>0.87</v>
      </c>
      <c r="M12"/>
      <c r="N12"/>
      <c r="O12" t="s">
        <v>197</v>
      </c>
      <c r="P12">
        <f>AVERAGE(P4:P11)</f>
        <v>92.647894695865958</v>
      </c>
      <c r="Q12" s="8">
        <f t="shared" ref="Q12:R12" si="14">AVERAGE(Q4:Q11)</f>
        <v>92.647894695865958</v>
      </c>
      <c r="R12">
        <f t="shared" si="14"/>
        <v>-2.6478946958659684</v>
      </c>
      <c r="U12" t="s">
        <v>183</v>
      </c>
      <c r="V12" s="2">
        <v>0.89</v>
      </c>
      <c r="X12"/>
      <c r="Y12"/>
      <c r="Z12" t="s">
        <v>197</v>
      </c>
      <c r="AA12">
        <f>AVERAGE(AA4:AA11)</f>
        <v>-93.855259571338365</v>
      </c>
      <c r="AB12" s="8">
        <f t="shared" ref="AB12:AC12" si="15">AVERAGE(AB4:AB11)</f>
        <v>266.14474042866163</v>
      </c>
      <c r="AC12">
        <f t="shared" si="15"/>
        <v>3.8552595713383511</v>
      </c>
    </row>
    <row r="13" spans="1:29" x14ac:dyDescent="0.25">
      <c r="A13" s="2">
        <v>12</v>
      </c>
      <c r="B13" s="2" t="s">
        <v>50</v>
      </c>
      <c r="C13" s="2" t="s">
        <v>116</v>
      </c>
      <c r="D13" s="53">
        <v>0.61852196308734497</v>
      </c>
      <c r="E13" s="53">
        <v>-0.304276471953072</v>
      </c>
      <c r="F13" s="1">
        <v>0.47515359020563303</v>
      </c>
      <c r="G13" s="2" t="s">
        <v>172</v>
      </c>
      <c r="J13"/>
      <c r="M13"/>
      <c r="N13"/>
      <c r="U13"/>
      <c r="X13"/>
      <c r="Y13"/>
    </row>
    <row r="14" spans="1:29" x14ac:dyDescent="0.25">
      <c r="A14" s="2">
        <v>13</v>
      </c>
      <c r="B14" s="2" t="s">
        <v>51</v>
      </c>
      <c r="C14" s="2" t="s">
        <v>117</v>
      </c>
      <c r="D14" s="1">
        <v>0.151869024964845</v>
      </c>
      <c r="E14" s="53">
        <v>-0.41612033442403301</v>
      </c>
      <c r="F14" s="1">
        <v>0.196220333464942</v>
      </c>
      <c r="G14" s="2" t="s">
        <v>173</v>
      </c>
      <c r="J14" t="s">
        <v>180</v>
      </c>
      <c r="M14"/>
      <c r="N14"/>
      <c r="U14" t="s">
        <v>198</v>
      </c>
      <c r="X14"/>
      <c r="Y14"/>
    </row>
    <row r="15" spans="1:29" x14ac:dyDescent="0.25">
      <c r="A15" s="2">
        <v>14</v>
      </c>
      <c r="B15" s="2" t="s">
        <v>52</v>
      </c>
      <c r="C15" s="2" t="s">
        <v>118</v>
      </c>
      <c r="D15" s="1">
        <v>-0.19268122095710899</v>
      </c>
      <c r="E15" s="53">
        <v>-0.46956722528824701</v>
      </c>
      <c r="F15" s="1">
        <v>0.25761943197442599</v>
      </c>
      <c r="G15" s="2" t="s">
        <v>174</v>
      </c>
      <c r="J15" t="s">
        <v>10</v>
      </c>
      <c r="K15" s="2" t="s">
        <v>178</v>
      </c>
      <c r="L15" s="2" t="s">
        <v>179</v>
      </c>
      <c r="M15" t="s">
        <v>36</v>
      </c>
      <c r="N15" t="s">
        <v>37</v>
      </c>
      <c r="O15" s="2" t="s">
        <v>184</v>
      </c>
      <c r="P15" s="2" t="s">
        <v>185</v>
      </c>
      <c r="Q15" s="2" t="s">
        <v>188</v>
      </c>
      <c r="R15" s="2" t="s">
        <v>186</v>
      </c>
      <c r="U15" t="s">
        <v>10</v>
      </c>
      <c r="V15" s="2" t="s">
        <v>178</v>
      </c>
      <c r="W15" s="2" t="s">
        <v>179</v>
      </c>
      <c r="X15" t="s">
        <v>36</v>
      </c>
      <c r="Y15" t="s">
        <v>37</v>
      </c>
      <c r="Z15" s="2" t="s">
        <v>184</v>
      </c>
      <c r="AA15" s="2" t="s">
        <v>185</v>
      </c>
      <c r="AB15" s="2" t="s">
        <v>188</v>
      </c>
      <c r="AC15" s="2" t="s">
        <v>186</v>
      </c>
    </row>
    <row r="16" spans="1:29" x14ac:dyDescent="0.25">
      <c r="A16" s="2">
        <v>15</v>
      </c>
      <c r="B16" s="2" t="s">
        <v>53</v>
      </c>
      <c r="C16" s="2" t="s">
        <v>119</v>
      </c>
      <c r="D16" s="53">
        <v>-0.51995628000032501</v>
      </c>
      <c r="E16" s="1">
        <v>-6.18983497035442E-2</v>
      </c>
      <c r="F16" s="1">
        <v>0.27418593880779901</v>
      </c>
      <c r="G16" s="2" t="s">
        <v>175</v>
      </c>
      <c r="J16" s="3">
        <f>VLOOKUP($L$16:$L$23,$C$2:$F$65,4,FALSE)</f>
        <v>0.24867804177170699</v>
      </c>
      <c r="K16" s="2">
        <v>0.56699999999999995</v>
      </c>
      <c r="L16" s="2" t="s">
        <v>106</v>
      </c>
      <c r="M16" s="3">
        <f>VLOOKUP($L$16:$L$23,$C$2:$D$65,2,FALSE)</f>
        <v>0.17825224516468599</v>
      </c>
      <c r="N16" s="4">
        <f>VLOOKUP($L$16:$L$23,$C$2:$E$65,3,FALSE)</f>
        <v>0.465729727272648</v>
      </c>
      <c r="O16">
        <f>ATAN2(M16,N16)</f>
        <v>1.2052593850135078</v>
      </c>
      <c r="P16">
        <f t="shared" ref="P16:P23" si="16">DEGREES(O16)</f>
        <v>69.05627597980714</v>
      </c>
      <c r="Q16">
        <f>P16</f>
        <v>69.05627597980714</v>
      </c>
      <c r="R16">
        <f>45-Q16</f>
        <v>-24.05627597980714</v>
      </c>
      <c r="T16" s="2" t="s">
        <v>199</v>
      </c>
      <c r="U16" s="3">
        <f>VLOOKUP($W16:$W$23,$C$2:$F$65,4,FALSE)</f>
        <v>0.20518734641075501</v>
      </c>
      <c r="V16" s="2">
        <v>0.64400000000000002</v>
      </c>
      <c r="W16" s="2" t="s">
        <v>110</v>
      </c>
      <c r="X16" s="3">
        <f>VLOOKUP($W$16:$W$23,$C$2:$D$65,2,FALSE)</f>
        <v>-0.33015837380789398</v>
      </c>
      <c r="Y16" s="3">
        <f>VLOOKUP($W$16:$W$23,$C$2:$E$65,3,FALSE)</f>
        <v>-0.31013351095178598</v>
      </c>
      <c r="Z16">
        <f>ATAN2(X16,Y16)</f>
        <v>-2.3874588844333147</v>
      </c>
      <c r="AA16">
        <f t="shared" ref="AA16:AA23" si="17">DEGREES(Z16)</f>
        <v>-136.79131783904069</v>
      </c>
      <c r="AB16">
        <f t="shared" ref="AB16:AB23" si="18">360+AA16</f>
        <v>223.20868216095931</v>
      </c>
      <c r="AC16">
        <f>225-AB16</f>
        <v>1.791317839040687</v>
      </c>
    </row>
    <row r="17" spans="1:29" x14ac:dyDescent="0.25">
      <c r="A17" s="2">
        <v>16</v>
      </c>
      <c r="B17" s="2" t="s">
        <v>54</v>
      </c>
      <c r="C17" s="2" t="s">
        <v>120</v>
      </c>
      <c r="D17" s="53">
        <v>-0.44283103771980697</v>
      </c>
      <c r="E17" s="1">
        <v>0.16570607707193999</v>
      </c>
      <c r="F17" s="1">
        <v>0.223557831946574</v>
      </c>
      <c r="G17" s="2" t="s">
        <v>176</v>
      </c>
      <c r="J17" s="3">
        <f t="shared" ref="J17:J23" si="19">VLOOKUP($L$16:$L$23,$C$2:$F$65,4,FALSE)</f>
        <v>0.19116318444244201</v>
      </c>
      <c r="K17" s="2">
        <v>0.59299999999999997</v>
      </c>
      <c r="L17" s="2" t="s">
        <v>114</v>
      </c>
      <c r="M17" s="3">
        <f t="shared" ref="M17:M23" si="20">VLOOKUP($L$16:$L$23,$C$2:$D$65,2,FALSE)</f>
        <v>0.20379408939062199</v>
      </c>
      <c r="N17" s="4">
        <f t="shared" ref="N17:N23" si="21">VLOOKUP($L$16:$L$23,$C$2:$E$65,3,FALSE)</f>
        <v>0.38682186284113901</v>
      </c>
      <c r="O17">
        <f t="shared" ref="O17:O23" si="22">ATAN2(M17,N17)</f>
        <v>1.0859062489863827</v>
      </c>
      <c r="P17">
        <f t="shared" si="16"/>
        <v>62.217845013802055</v>
      </c>
      <c r="Q17">
        <f t="shared" ref="Q17:Q22" si="23">P17</f>
        <v>62.217845013802055</v>
      </c>
      <c r="R17">
        <f t="shared" ref="R17:R23" si="24">45-Q17</f>
        <v>-17.217845013802055</v>
      </c>
      <c r="T17" s="2" t="s">
        <v>200</v>
      </c>
      <c r="U17" s="3">
        <f>VLOOKUP($W17:$W$23,$C$2:$F$65,4,FALSE)</f>
        <v>0.25761943197442599</v>
      </c>
      <c r="V17" s="2">
        <v>0.70199999999999996</v>
      </c>
      <c r="W17" s="2" t="s">
        <v>118</v>
      </c>
      <c r="X17" s="3">
        <f t="shared" ref="X17:X23" si="25">VLOOKUP($W$16:$W$23,$C$2:$D$65,2,FALSE)</f>
        <v>-0.19268122095710899</v>
      </c>
      <c r="Y17" s="4">
        <f t="shared" ref="Y17:Y23" si="26">VLOOKUP($W$16:$W$23,$C$2:$E$65,3,FALSE)</f>
        <v>-0.46956722528824701</v>
      </c>
      <c r="Z17">
        <f t="shared" ref="Z17:Z23" si="27">ATAN2(X17,Y17)</f>
        <v>-1.960182781813028</v>
      </c>
      <c r="AA17">
        <f t="shared" si="17"/>
        <v>-112.31020047209961</v>
      </c>
      <c r="AB17">
        <f t="shared" si="18"/>
        <v>247.68979952790039</v>
      </c>
      <c r="AC17">
        <f t="shared" ref="AC17:AC23" si="28">225-AB17</f>
        <v>-22.689799527900391</v>
      </c>
    </row>
    <row r="18" spans="1:29" x14ac:dyDescent="0.25">
      <c r="A18" s="2">
        <v>17</v>
      </c>
      <c r="B18" s="2" t="s">
        <v>55</v>
      </c>
      <c r="C18" s="2" t="s">
        <v>121</v>
      </c>
      <c r="D18" s="1">
        <v>-4.78613480586602E-2</v>
      </c>
      <c r="E18" s="53">
        <v>0.55931026557649599</v>
      </c>
      <c r="F18" s="1">
        <v>0.31511868181724201</v>
      </c>
      <c r="G18" s="2" t="s">
        <v>169</v>
      </c>
      <c r="J18" s="3">
        <f t="shared" si="19"/>
        <v>0.13326431995104901</v>
      </c>
      <c r="K18" s="2">
        <v>0.38100000000000001</v>
      </c>
      <c r="L18" s="2" t="s">
        <v>122</v>
      </c>
      <c r="M18" s="3">
        <f t="shared" si="20"/>
        <v>-3.9452897580862997E-3</v>
      </c>
      <c r="N18" s="4">
        <f t="shared" si="21"/>
        <v>0.36503253915202399</v>
      </c>
      <c r="O18">
        <f t="shared" si="22"/>
        <v>1.58160395549674</v>
      </c>
      <c r="P18">
        <f t="shared" si="16"/>
        <v>90.619231511160081</v>
      </c>
      <c r="Q18">
        <f t="shared" si="23"/>
        <v>90.619231511160081</v>
      </c>
      <c r="R18">
        <f t="shared" si="24"/>
        <v>-45.619231511160081</v>
      </c>
      <c r="T18" s="2" t="s">
        <v>201</v>
      </c>
      <c r="U18" s="3">
        <f>VLOOKUP($W18:$W$23,$C$2:$F$65,4,FALSE)</f>
        <v>8.1808871761447896E-2</v>
      </c>
      <c r="V18" s="2">
        <v>0.313</v>
      </c>
      <c r="W18" s="2" t="s">
        <v>126</v>
      </c>
      <c r="X18" s="3">
        <f t="shared" si="25"/>
        <v>-0.269217524865696</v>
      </c>
      <c r="Y18" s="3">
        <f t="shared" si="26"/>
        <v>-9.6596045812633896E-2</v>
      </c>
      <c r="Z18">
        <f t="shared" si="27"/>
        <v>-2.7970971762701557</v>
      </c>
      <c r="AA18">
        <f t="shared" si="17"/>
        <v>-160.26186308824001</v>
      </c>
      <c r="AB18">
        <f t="shared" si="18"/>
        <v>199.73813691175999</v>
      </c>
      <c r="AC18">
        <f t="shared" si="28"/>
        <v>25.261863088240005</v>
      </c>
    </row>
    <row r="19" spans="1:29" x14ac:dyDescent="0.25">
      <c r="A19" s="2">
        <v>18</v>
      </c>
      <c r="B19" s="2" t="s">
        <v>56</v>
      </c>
      <c r="C19" s="2" t="s">
        <v>122</v>
      </c>
      <c r="D19" s="1">
        <v>-3.9452897580862997E-3</v>
      </c>
      <c r="E19" s="53">
        <v>0.36503253915202399</v>
      </c>
      <c r="F19" s="1">
        <v>0.13326431995104901</v>
      </c>
      <c r="G19" s="2" t="s">
        <v>170</v>
      </c>
      <c r="J19" s="3">
        <f t="shared" si="19"/>
        <v>0.21153651540833901</v>
      </c>
      <c r="K19" s="2">
        <v>0.57999999999999996</v>
      </c>
      <c r="L19" s="2" t="s">
        <v>130</v>
      </c>
      <c r="M19" s="3">
        <f t="shared" si="20"/>
        <v>4.8067181142351798E-2</v>
      </c>
      <c r="N19" s="4">
        <f t="shared" si="21"/>
        <v>0.457412353905497</v>
      </c>
      <c r="O19">
        <f t="shared" si="22"/>
        <v>1.4660955883078919</v>
      </c>
      <c r="P19">
        <f t="shared" si="16"/>
        <v>84.001089572791685</v>
      </c>
      <c r="Q19">
        <f t="shared" si="23"/>
        <v>84.001089572791685</v>
      </c>
      <c r="R19">
        <f t="shared" si="24"/>
        <v>-39.001089572791685</v>
      </c>
      <c r="T19" s="2" t="s">
        <v>202</v>
      </c>
      <c r="U19" s="3">
        <f>VLOOKUP($W19:$W$23,$C$2:$F$65,4,FALSE)</f>
        <v>0.106636683994096</v>
      </c>
      <c r="V19" s="2">
        <v>0.504</v>
      </c>
      <c r="W19" s="2" t="s">
        <v>134</v>
      </c>
      <c r="X19" s="3">
        <f t="shared" si="25"/>
        <v>-0.16161181136606001</v>
      </c>
      <c r="Y19" s="3">
        <f t="shared" si="26"/>
        <v>-0.283757478176484</v>
      </c>
      <c r="Z19">
        <f t="shared" si="27"/>
        <v>-2.0885191265630905</v>
      </c>
      <c r="AA19">
        <f t="shared" si="17"/>
        <v>-119.66333138441411</v>
      </c>
      <c r="AB19">
        <f t="shared" si="18"/>
        <v>240.33666861558589</v>
      </c>
      <c r="AC19">
        <f t="shared" si="28"/>
        <v>-15.336668615585893</v>
      </c>
    </row>
    <row r="20" spans="1:29" x14ac:dyDescent="0.25">
      <c r="A20" s="2">
        <v>19</v>
      </c>
      <c r="B20" s="2" t="s">
        <v>57</v>
      </c>
      <c r="C20" s="2" t="s">
        <v>123</v>
      </c>
      <c r="D20" s="53">
        <v>0.40179810442595598</v>
      </c>
      <c r="E20" s="1">
        <v>0.133068977292262</v>
      </c>
      <c r="F20" s="1">
        <v>0.17914906943789999</v>
      </c>
      <c r="G20" s="2" t="s">
        <v>171</v>
      </c>
      <c r="J20" s="5">
        <f t="shared" si="19"/>
        <v>0.24339435133748299</v>
      </c>
      <c r="K20" s="6">
        <v>0.55500000000000005</v>
      </c>
      <c r="L20" s="6" t="s">
        <v>138</v>
      </c>
      <c r="M20" s="5">
        <f t="shared" si="20"/>
        <v>0.49024620067622399</v>
      </c>
      <c r="N20" s="5">
        <f t="shared" si="21"/>
        <v>5.5254086364812299E-2</v>
      </c>
      <c r="O20" s="6">
        <f t="shared" si="22"/>
        <v>0.11223318496274604</v>
      </c>
      <c r="P20" s="6">
        <f t="shared" si="16"/>
        <v>6.4304878196764834</v>
      </c>
      <c r="Q20" s="6">
        <f t="shared" si="23"/>
        <v>6.4304878196764834</v>
      </c>
      <c r="R20" s="6">
        <f t="shared" si="24"/>
        <v>38.569512180323514</v>
      </c>
      <c r="T20" s="2" t="s">
        <v>203</v>
      </c>
      <c r="U20" s="3">
        <f>VLOOKUP($W20:$W$23,$C$2:$F$65,4,FALSE)</f>
        <v>0.28307734144225599</v>
      </c>
      <c r="V20" s="2">
        <v>0.72799999999999998</v>
      </c>
      <c r="W20" s="2" t="s">
        <v>142</v>
      </c>
      <c r="X20" s="4">
        <f t="shared" si="25"/>
        <v>-0.43161755457401901</v>
      </c>
      <c r="Y20" s="3">
        <f t="shared" si="26"/>
        <v>-0.31110067185044699</v>
      </c>
      <c r="Z20">
        <f t="shared" si="27"/>
        <v>-2.5170570512191994</v>
      </c>
      <c r="AA20">
        <f t="shared" si="17"/>
        <v>-144.2167458285044</v>
      </c>
      <c r="AB20">
        <f t="shared" si="18"/>
        <v>215.7832541714956</v>
      </c>
      <c r="AC20">
        <f t="shared" si="28"/>
        <v>9.2167458285044006</v>
      </c>
    </row>
    <row r="21" spans="1:29" x14ac:dyDescent="0.25">
      <c r="A21" s="2">
        <v>20</v>
      </c>
      <c r="B21" s="2" t="s">
        <v>58</v>
      </c>
      <c r="C21" s="2" t="s">
        <v>124</v>
      </c>
      <c r="D21" s="53">
        <v>0.49364027064886301</v>
      </c>
      <c r="E21" s="1">
        <v>-0.15051473931196199</v>
      </c>
      <c r="F21" s="1">
        <v>0.26633540355642998</v>
      </c>
      <c r="G21" s="2" t="s">
        <v>172</v>
      </c>
      <c r="J21" s="3">
        <f t="shared" si="19"/>
        <v>0.234306610977318</v>
      </c>
      <c r="K21" s="2">
        <v>0.63200000000000001</v>
      </c>
      <c r="L21" s="2" t="s">
        <v>146</v>
      </c>
      <c r="M21" s="3">
        <f t="shared" si="20"/>
        <v>0.25628939086493902</v>
      </c>
      <c r="N21" s="4">
        <f t="shared" si="21"/>
        <v>0.41063652919266302</v>
      </c>
      <c r="O21">
        <f t="shared" si="22"/>
        <v>1.0128249527760305</v>
      </c>
      <c r="P21">
        <f t="shared" si="16"/>
        <v>58.030595179603459</v>
      </c>
      <c r="Q21">
        <f t="shared" si="23"/>
        <v>58.030595179603459</v>
      </c>
      <c r="R21">
        <f t="shared" si="24"/>
        <v>-13.030595179603459</v>
      </c>
      <c r="T21" s="2" t="s">
        <v>204</v>
      </c>
      <c r="U21" s="3">
        <f>VLOOKUP($W21:$W$23,$C$2:$F$65,4,FALSE)</f>
        <v>0.17680747008939199</v>
      </c>
      <c r="V21" s="2">
        <v>0.40899999999999997</v>
      </c>
      <c r="W21" s="2" t="s">
        <v>150</v>
      </c>
      <c r="X21" s="4">
        <f t="shared" si="25"/>
        <v>-0.419716613871637</v>
      </c>
      <c r="Y21" s="3">
        <f t="shared" si="26"/>
        <v>2.5405395677276E-2</v>
      </c>
      <c r="Z21">
        <f t="shared" si="27"/>
        <v>3.0811365373792041</v>
      </c>
      <c r="AA21">
        <f t="shared" si="17"/>
        <v>176.53611969538082</v>
      </c>
      <c r="AB21">
        <f>AA21</f>
        <v>176.53611969538082</v>
      </c>
      <c r="AC21">
        <f t="shared" si="28"/>
        <v>48.463880304619181</v>
      </c>
    </row>
    <row r="22" spans="1:29" x14ac:dyDescent="0.25">
      <c r="A22" s="2">
        <v>21</v>
      </c>
      <c r="B22" s="2" t="s">
        <v>59</v>
      </c>
      <c r="C22" s="2" t="s">
        <v>125</v>
      </c>
      <c r="D22" s="1">
        <v>0.107740461350176</v>
      </c>
      <c r="E22" s="53">
        <v>-0.43795876539536699</v>
      </c>
      <c r="F22" s="1">
        <v>0.203415887198583</v>
      </c>
      <c r="G22" s="2" t="s">
        <v>173</v>
      </c>
      <c r="J22" s="3">
        <f t="shared" si="19"/>
        <v>0.207901108624305</v>
      </c>
      <c r="K22" s="2">
        <v>0.51</v>
      </c>
      <c r="L22" s="2" t="s">
        <v>154</v>
      </c>
      <c r="M22" s="3">
        <f t="shared" si="20"/>
        <v>0.39488975888761801</v>
      </c>
      <c r="N22" s="3">
        <f t="shared" si="21"/>
        <v>0.22795435277700599</v>
      </c>
      <c r="O22">
        <f t="shared" si="22"/>
        <v>0.52353162295587674</v>
      </c>
      <c r="P22">
        <f t="shared" si="16"/>
        <v>29.99615243700606</v>
      </c>
      <c r="Q22">
        <f t="shared" si="23"/>
        <v>29.99615243700606</v>
      </c>
      <c r="R22">
        <f t="shared" si="24"/>
        <v>15.00384756299394</v>
      </c>
      <c r="T22" s="6" t="s">
        <v>205</v>
      </c>
      <c r="U22" s="5">
        <f>VLOOKUP($W22:$W$23,$C$2:$F$65,4,FALSE)</f>
        <v>0.17662120488196201</v>
      </c>
      <c r="V22" s="6">
        <v>0.67400000000000004</v>
      </c>
      <c r="W22" s="6" t="s">
        <v>158</v>
      </c>
      <c r="X22" s="5">
        <f t="shared" si="25"/>
        <v>-0.31911998640818101</v>
      </c>
      <c r="Y22" s="5">
        <f t="shared" si="26"/>
        <v>-0.273465974404138</v>
      </c>
      <c r="Z22" s="6">
        <f t="shared" si="27"/>
        <v>-2.4330846113158153</v>
      </c>
      <c r="AA22" s="6">
        <f t="shared" si="17"/>
        <v>-139.40547942662457</v>
      </c>
      <c r="AB22" s="6">
        <f t="shared" si="18"/>
        <v>220.59452057337543</v>
      </c>
      <c r="AC22" s="6">
        <f t="shared" si="28"/>
        <v>4.4054794266245665</v>
      </c>
    </row>
    <row r="23" spans="1:29" x14ac:dyDescent="0.25">
      <c r="A23" s="2">
        <v>22</v>
      </c>
      <c r="B23" s="2" t="s">
        <v>60</v>
      </c>
      <c r="C23" s="2" t="s">
        <v>126</v>
      </c>
      <c r="D23" s="1">
        <v>-0.269217524865696</v>
      </c>
      <c r="E23" s="1">
        <v>-9.6596045812633896E-2</v>
      </c>
      <c r="F23" s="1">
        <v>8.1808871761447896E-2</v>
      </c>
      <c r="G23" s="2" t="s">
        <v>174</v>
      </c>
      <c r="J23" s="5">
        <f t="shared" si="19"/>
        <v>0.145169454023999</v>
      </c>
      <c r="K23" s="6">
        <v>0.46899999999999997</v>
      </c>
      <c r="L23" s="6" t="s">
        <v>162</v>
      </c>
      <c r="M23" s="5">
        <f t="shared" si="20"/>
        <v>0.38101109328386001</v>
      </c>
      <c r="N23" s="5">
        <f t="shared" si="21"/>
        <v>-2.86118312295501E-5</v>
      </c>
      <c r="O23" s="6">
        <f t="shared" si="22"/>
        <v>-7.5094483284378672E-5</v>
      </c>
      <c r="P23" s="6">
        <f t="shared" si="16"/>
        <v>-4.3025969569106069E-3</v>
      </c>
      <c r="Q23" s="6">
        <f>P23</f>
        <v>-4.3025969569106069E-3</v>
      </c>
      <c r="R23" s="6">
        <f t="shared" si="24"/>
        <v>45.004302596956911</v>
      </c>
      <c r="T23" s="2" t="s">
        <v>206</v>
      </c>
      <c r="U23" s="3">
        <f>VLOOKUP($W23:$W$23,$C$2:$F$65,4,FALSE)</f>
        <v>0.22874861103991101</v>
      </c>
      <c r="V23" s="2">
        <v>0.63100000000000001</v>
      </c>
      <c r="W23" s="2" t="s">
        <v>166</v>
      </c>
      <c r="X23" s="4">
        <f t="shared" si="25"/>
        <v>-0.39995938234238798</v>
      </c>
      <c r="Y23" s="3">
        <f t="shared" si="26"/>
        <v>-0.26226151741383402</v>
      </c>
      <c r="Z23">
        <f t="shared" si="27"/>
        <v>-2.5612065830171002</v>
      </c>
      <c r="AA23">
        <f t="shared" si="17"/>
        <v>-146.74632766800275</v>
      </c>
      <c r="AB23">
        <f t="shared" si="18"/>
        <v>213.25367233199725</v>
      </c>
      <c r="AC23">
        <f t="shared" si="28"/>
        <v>11.746327668002749</v>
      </c>
    </row>
    <row r="24" spans="1:29" x14ac:dyDescent="0.25">
      <c r="A24" s="2">
        <v>23</v>
      </c>
      <c r="B24" s="2" t="s">
        <v>61</v>
      </c>
      <c r="C24" s="2" t="s">
        <v>127</v>
      </c>
      <c r="D24" s="1">
        <v>-0.25967053060888501</v>
      </c>
      <c r="E24" s="1">
        <v>7.9761949839461596E-2</v>
      </c>
      <c r="F24" s="1">
        <v>7.3790753108892507E-2</v>
      </c>
      <c r="G24" s="2" t="s">
        <v>175</v>
      </c>
      <c r="J24" t="s">
        <v>183</v>
      </c>
      <c r="K24" s="2">
        <v>0.81</v>
      </c>
      <c r="M24"/>
      <c r="N24"/>
      <c r="O24" t="s">
        <v>197</v>
      </c>
      <c r="P24">
        <f>AVERAGE(P16:P23)</f>
        <v>50.043421864611254</v>
      </c>
      <c r="Q24" s="8">
        <f t="shared" ref="Q24:R24" si="29">AVERAGE(Q16:Q23)</f>
        <v>50.043421864611254</v>
      </c>
      <c r="R24">
        <f t="shared" si="29"/>
        <v>-5.0434218646112567</v>
      </c>
      <c r="U24" t="s">
        <v>183</v>
      </c>
      <c r="V24" s="2">
        <v>0.84</v>
      </c>
      <c r="X24"/>
      <c r="Y24"/>
      <c r="Z24" t="s">
        <v>197</v>
      </c>
      <c r="AA24">
        <f>AVERAGE(AA16:AA23)</f>
        <v>-97.85739325144317</v>
      </c>
      <c r="AB24" s="8">
        <f t="shared" ref="AB24:AC24" si="30">AVERAGE(AB16:AB23)</f>
        <v>217.14260674855683</v>
      </c>
      <c r="AC24">
        <f t="shared" si="30"/>
        <v>7.8573932514431633</v>
      </c>
    </row>
    <row r="25" spans="1:29" x14ac:dyDescent="0.25">
      <c r="A25" s="2">
        <v>24</v>
      </c>
      <c r="B25" s="2" t="s">
        <v>62</v>
      </c>
      <c r="C25" s="2" t="s">
        <v>128</v>
      </c>
      <c r="D25" s="53">
        <v>-0.373671380322945</v>
      </c>
      <c r="E25" s="53">
        <v>0.36612178343139001</v>
      </c>
      <c r="F25" s="1">
        <v>0.27367546077543697</v>
      </c>
      <c r="G25" s="2" t="s">
        <v>176</v>
      </c>
      <c r="J25"/>
      <c r="M25"/>
      <c r="N25"/>
      <c r="U25"/>
      <c r="X25"/>
      <c r="Y25"/>
    </row>
    <row r="26" spans="1:29" x14ac:dyDescent="0.25">
      <c r="A26" s="2">
        <v>25</v>
      </c>
      <c r="B26" s="2" t="s">
        <v>63</v>
      </c>
      <c r="C26" s="2" t="s">
        <v>129</v>
      </c>
      <c r="D26" s="1">
        <v>-7.1930608105437499E-2</v>
      </c>
      <c r="E26" s="53">
        <v>0.56973641335048697</v>
      </c>
      <c r="F26" s="1">
        <v>0.32977359307989501</v>
      </c>
      <c r="G26" s="2" t="s">
        <v>169</v>
      </c>
      <c r="J26" t="s">
        <v>181</v>
      </c>
      <c r="M26"/>
      <c r="N26"/>
      <c r="U26" t="s">
        <v>207</v>
      </c>
      <c r="X26"/>
      <c r="Y26"/>
    </row>
    <row r="27" spans="1:29" x14ac:dyDescent="0.25">
      <c r="A27" s="2">
        <v>26</v>
      </c>
      <c r="B27" s="2" t="s">
        <v>64</v>
      </c>
      <c r="C27" s="2" t="s">
        <v>130</v>
      </c>
      <c r="D27" s="1">
        <v>4.8067181142351798E-2</v>
      </c>
      <c r="E27" s="53">
        <v>0.457412353905497</v>
      </c>
      <c r="F27" s="1">
        <v>0.21153651540833901</v>
      </c>
      <c r="G27" s="2" t="s">
        <v>170</v>
      </c>
      <c r="J27" t="s">
        <v>10</v>
      </c>
      <c r="K27" s="2" t="s">
        <v>178</v>
      </c>
      <c r="L27" s="2" t="s">
        <v>179</v>
      </c>
      <c r="M27" t="s">
        <v>36</v>
      </c>
      <c r="N27" t="s">
        <v>37</v>
      </c>
      <c r="O27" s="2" t="s">
        <v>184</v>
      </c>
      <c r="P27" s="2" t="s">
        <v>185</v>
      </c>
      <c r="Q27" s="2" t="s">
        <v>188</v>
      </c>
      <c r="R27" s="2" t="s">
        <v>186</v>
      </c>
      <c r="U27" t="s">
        <v>10</v>
      </c>
      <c r="V27" s="2" t="s">
        <v>178</v>
      </c>
      <c r="W27" s="2" t="s">
        <v>179</v>
      </c>
      <c r="X27" t="s">
        <v>36</v>
      </c>
      <c r="Y27" t="s">
        <v>37</v>
      </c>
      <c r="Z27" s="2" t="s">
        <v>184</v>
      </c>
      <c r="AA27" s="2" t="s">
        <v>185</v>
      </c>
      <c r="AB27" s="2" t="s">
        <v>188</v>
      </c>
      <c r="AC27" s="2" t="s">
        <v>186</v>
      </c>
    </row>
    <row r="28" spans="1:29" x14ac:dyDescent="0.25">
      <c r="A28" s="2">
        <v>27</v>
      </c>
      <c r="B28" s="2" t="s">
        <v>65</v>
      </c>
      <c r="C28" s="2" t="s">
        <v>131</v>
      </c>
      <c r="D28" s="53">
        <v>0.54029043588008396</v>
      </c>
      <c r="E28" s="1">
        <v>-1.8908676865015201E-2</v>
      </c>
      <c r="F28" s="1">
        <v>0.29227129316427702</v>
      </c>
      <c r="G28" s="2" t="s">
        <v>171</v>
      </c>
      <c r="J28" s="3">
        <f>VLOOKUP($L$28:$L$35,$C$2:$F$65,4,FALSE)</f>
        <v>0.24817373884132601</v>
      </c>
      <c r="K28" s="2">
        <v>0.68700000000000006</v>
      </c>
      <c r="L28" s="2" t="s">
        <v>107</v>
      </c>
      <c r="M28" s="4">
        <f>VLOOKUP($L$28:$L$35,$C$2:$D$65,2,FALSE)</f>
        <v>0.49288033949488103</v>
      </c>
      <c r="N28" s="3">
        <f>VLOOKUP($L$28:$L$35,$C$2:$E$65,3,FALSE)</f>
        <v>7.2406558962131801E-2</v>
      </c>
      <c r="O28">
        <f>ATAN2(M28,N28)</f>
        <v>0.14586163282143536</v>
      </c>
      <c r="P28">
        <f t="shared" ref="P28:P35" si="31">DEGREES(O28)</f>
        <v>8.3572559535551321</v>
      </c>
      <c r="Q28">
        <f>P28</f>
        <v>8.3572559535551321</v>
      </c>
      <c r="R28">
        <f>0-Q28</f>
        <v>-8.3572559535551321</v>
      </c>
      <c r="T28" s="2" t="s">
        <v>208</v>
      </c>
      <c r="U28" s="3">
        <f>VLOOKUP($W$28:$W$35,$C$2:$F$65,4,FALSE)</f>
        <v>0.25264298534181601</v>
      </c>
      <c r="V28" s="2">
        <v>0.57199999999999995</v>
      </c>
      <c r="W28" s="2" t="s">
        <v>111</v>
      </c>
      <c r="X28" s="4">
        <f>VLOOKUP($W$28:$W$35,$C$2:$D$65,2,FALSE)</f>
        <v>-0.487656522200758</v>
      </c>
      <c r="Y28" s="3">
        <f>VLOOKUP($W$28:$W$35,$C$2:$E$65,3,FALSE)</f>
        <v>-0.12179532707323899</v>
      </c>
      <c r="Z28">
        <f>ATAN2(X28,Y28)</f>
        <v>-2.8968432941633409</v>
      </c>
      <c r="AA28">
        <f t="shared" ref="AA28:AA35" si="32">DEGREES(Z28)</f>
        <v>-165.97689466633386</v>
      </c>
      <c r="AB28">
        <f t="shared" ref="AB28:AB35" si="33">360+AA28</f>
        <v>194.02310533366614</v>
      </c>
      <c r="AC28">
        <f t="shared" ref="AC28:AC35" si="34">180-AB28</f>
        <v>-14.023105333666138</v>
      </c>
    </row>
    <row r="29" spans="1:29" x14ac:dyDescent="0.25">
      <c r="A29" s="2">
        <v>28</v>
      </c>
      <c r="B29" s="2" t="s">
        <v>66</v>
      </c>
      <c r="C29" s="2" t="s">
        <v>132</v>
      </c>
      <c r="D29" s="53">
        <v>0.48908436514755799</v>
      </c>
      <c r="E29" s="1">
        <v>-0.26011066500688301</v>
      </c>
      <c r="F29" s="1">
        <v>0.30686107428211301</v>
      </c>
      <c r="G29" s="2" t="s">
        <v>172</v>
      </c>
      <c r="J29" s="3">
        <f t="shared" ref="J29:J35" si="35">VLOOKUP($L$28:$L$35,$C$2:$F$65,4,FALSE)</f>
        <v>0.28983479130713402</v>
      </c>
      <c r="K29" s="2">
        <v>0.63400000000000001</v>
      </c>
      <c r="L29" s="2" t="s">
        <v>115</v>
      </c>
      <c r="M29" s="4">
        <f t="shared" ref="M29:M35" si="36">VLOOKUP($L$28:$L$35,$C$2:$D$65,2,FALSE)</f>
        <v>0.53643896815310999</v>
      </c>
      <c r="N29" s="3">
        <f t="shared" ref="N29:N35" si="37">VLOOKUP($L$28:$L$35,$C$2:$E$65,3,FALSE)</f>
        <v>4.5475540172285001E-2</v>
      </c>
      <c r="O29">
        <f t="shared" ref="O29:O35" si="38">ATAN2(M29,N29)</f>
        <v>8.4570797640965076E-2</v>
      </c>
      <c r="P29">
        <f t="shared" si="31"/>
        <v>4.8455497748822376</v>
      </c>
      <c r="Q29">
        <f t="shared" ref="Q29:Q33" si="39">P29</f>
        <v>4.8455497748822376</v>
      </c>
      <c r="R29">
        <f t="shared" ref="R29:R35" si="40">0-Q29</f>
        <v>-4.8455497748822376</v>
      </c>
      <c r="T29" s="2" t="s">
        <v>209</v>
      </c>
      <c r="U29" s="3">
        <f t="shared" ref="U29:U35" si="41">VLOOKUP($W$28:$W$35,$C$2:$F$65,4,FALSE)</f>
        <v>0.27418593880779901</v>
      </c>
      <c r="V29" s="2">
        <v>0.66900000000000004</v>
      </c>
      <c r="W29" s="2" t="s">
        <v>119</v>
      </c>
      <c r="X29" s="4">
        <f t="shared" ref="X29:X35" si="42">VLOOKUP($W$28:$W$35,$C$2:$D$65,2,FALSE)</f>
        <v>-0.51995628000032501</v>
      </c>
      <c r="Y29" s="3">
        <f t="shared" ref="Y29:Y35" si="43">VLOOKUP($W$28:$W$35,$C$2:$E$65,3,FALSE)</f>
        <v>-6.18983497035442E-2</v>
      </c>
      <c r="Z29">
        <f t="shared" ref="Z29:Z35" si="44">ATAN2(X29,Y29)</f>
        <v>-3.0231049841752693</v>
      </c>
      <c r="AA29">
        <f t="shared" si="32"/>
        <v>-173.21115661820645</v>
      </c>
      <c r="AB29">
        <f t="shared" si="33"/>
        <v>186.78884338179355</v>
      </c>
      <c r="AC29">
        <f t="shared" si="34"/>
        <v>-6.788843381793555</v>
      </c>
    </row>
    <row r="30" spans="1:29" x14ac:dyDescent="0.25">
      <c r="A30" s="2">
        <v>29</v>
      </c>
      <c r="B30" s="2" t="s">
        <v>67</v>
      </c>
      <c r="C30" s="2" t="s">
        <v>133</v>
      </c>
      <c r="D30" s="1">
        <v>-3.1502172300829703E-2</v>
      </c>
      <c r="E30" s="53">
        <v>-0.51830040123105403</v>
      </c>
      <c r="F30" s="1">
        <v>0.26962769277594201</v>
      </c>
      <c r="G30" s="2" t="s">
        <v>173</v>
      </c>
      <c r="J30" s="5">
        <f t="shared" si="35"/>
        <v>0.17914906943789999</v>
      </c>
      <c r="K30" s="6">
        <v>0.56799999999999995</v>
      </c>
      <c r="L30" s="6" t="s">
        <v>123</v>
      </c>
      <c r="M30" s="7">
        <f t="shared" si="36"/>
        <v>0.40179810442595598</v>
      </c>
      <c r="N30" s="5">
        <f t="shared" si="37"/>
        <v>0.133068977292262</v>
      </c>
      <c r="O30" s="6">
        <f t="shared" si="38"/>
        <v>0.31981462583562559</v>
      </c>
      <c r="P30" s="6">
        <f t="shared" si="31"/>
        <v>18.324028286936926</v>
      </c>
      <c r="Q30" s="6">
        <f t="shared" si="39"/>
        <v>18.324028286936926</v>
      </c>
      <c r="R30" s="6">
        <f t="shared" si="40"/>
        <v>-18.324028286936926</v>
      </c>
      <c r="T30" s="2" t="s">
        <v>210</v>
      </c>
      <c r="U30" s="3">
        <f t="shared" si="41"/>
        <v>7.3790753108892507E-2</v>
      </c>
      <c r="V30" s="2">
        <v>0.32800000000000001</v>
      </c>
      <c r="W30" s="2" t="s">
        <v>127</v>
      </c>
      <c r="X30" s="3">
        <f t="shared" si="42"/>
        <v>-0.25967053060888501</v>
      </c>
      <c r="Y30" s="3">
        <f t="shared" si="43"/>
        <v>7.9761949839461596E-2</v>
      </c>
      <c r="Z30">
        <f t="shared" si="44"/>
        <v>2.8435746117303364</v>
      </c>
      <c r="AA30">
        <f t="shared" si="32"/>
        <v>162.92482398270002</v>
      </c>
      <c r="AB30">
        <f>AA30</f>
        <v>162.92482398270002</v>
      </c>
      <c r="AC30">
        <f t="shared" si="34"/>
        <v>17.075176017299981</v>
      </c>
    </row>
    <row r="31" spans="1:29" x14ac:dyDescent="0.25">
      <c r="A31" s="2">
        <v>30</v>
      </c>
      <c r="B31" s="2" t="s">
        <v>68</v>
      </c>
      <c r="C31" s="2" t="s">
        <v>134</v>
      </c>
      <c r="D31" s="1">
        <v>-0.16161181136606001</v>
      </c>
      <c r="E31" s="1">
        <v>-0.283757478176484</v>
      </c>
      <c r="F31" s="1">
        <v>0.106636683994096</v>
      </c>
      <c r="G31" s="2" t="s">
        <v>174</v>
      </c>
      <c r="J31" s="3">
        <f t="shared" si="35"/>
        <v>0.29227129316427702</v>
      </c>
      <c r="K31" s="2">
        <v>0.69699999999999995</v>
      </c>
      <c r="L31" s="2" t="s">
        <v>131</v>
      </c>
      <c r="M31" s="4">
        <f t="shared" si="36"/>
        <v>0.54029043588008396</v>
      </c>
      <c r="N31" s="3">
        <f t="shared" si="37"/>
        <v>-1.8908676865015201E-2</v>
      </c>
      <c r="O31">
        <f t="shared" si="38"/>
        <v>-3.4982967401174396E-2</v>
      </c>
      <c r="P31">
        <f t="shared" si="31"/>
        <v>-2.0043763869310349</v>
      </c>
      <c r="Q31">
        <f>P31*-1</f>
        <v>2.0043763869310349</v>
      </c>
      <c r="R31">
        <f t="shared" si="40"/>
        <v>-2.0043763869310349</v>
      </c>
      <c r="T31" s="6" t="s">
        <v>211</v>
      </c>
      <c r="U31" s="5">
        <f t="shared" si="41"/>
        <v>0.117620738057557</v>
      </c>
      <c r="V31" s="6">
        <v>0.55200000000000005</v>
      </c>
      <c r="W31" s="6" t="s">
        <v>135</v>
      </c>
      <c r="X31" s="5">
        <f t="shared" si="42"/>
        <v>-0.30924466715877402</v>
      </c>
      <c r="Y31" s="5">
        <f t="shared" si="43"/>
        <v>-0.14828511014736501</v>
      </c>
      <c r="Z31" s="6">
        <f t="shared" si="44"/>
        <v>-2.6944731028899285</v>
      </c>
      <c r="AA31" s="6">
        <f t="shared" si="32"/>
        <v>-154.38193680711211</v>
      </c>
      <c r="AB31" s="6">
        <f t="shared" si="33"/>
        <v>205.61806319288789</v>
      </c>
      <c r="AC31" s="6">
        <f t="shared" si="34"/>
        <v>-25.618063192887888</v>
      </c>
    </row>
    <row r="32" spans="1:29" x14ac:dyDescent="0.25">
      <c r="A32" s="2">
        <v>31</v>
      </c>
      <c r="B32" s="2" t="s">
        <v>69</v>
      </c>
      <c r="C32" s="2" t="s">
        <v>135</v>
      </c>
      <c r="D32" s="53">
        <v>-0.30924466715877402</v>
      </c>
      <c r="E32" s="1">
        <v>-0.14828511014736501</v>
      </c>
      <c r="F32" s="1">
        <v>0.117620738057557</v>
      </c>
      <c r="G32" s="2" t="s">
        <v>175</v>
      </c>
      <c r="J32" s="3">
        <f t="shared" si="35"/>
        <v>0.24447246196023101</v>
      </c>
      <c r="K32" s="2">
        <v>0.69299999999999995</v>
      </c>
      <c r="L32" s="2" t="s">
        <v>139</v>
      </c>
      <c r="M32" s="4">
        <f t="shared" si="36"/>
        <v>0.49283422343012401</v>
      </c>
      <c r="N32" s="3">
        <f t="shared" si="37"/>
        <v>-3.9835790142254399E-2</v>
      </c>
      <c r="O32">
        <f t="shared" si="38"/>
        <v>-8.0654652618810399E-2</v>
      </c>
      <c r="P32">
        <f t="shared" si="31"/>
        <v>-4.621171193151608</v>
      </c>
      <c r="Q32">
        <f>P32*-1</f>
        <v>4.621171193151608</v>
      </c>
      <c r="R32">
        <f t="shared" si="40"/>
        <v>-4.621171193151608</v>
      </c>
      <c r="T32" s="2" t="s">
        <v>212</v>
      </c>
      <c r="U32" s="3">
        <f t="shared" si="41"/>
        <v>0.222810397097264</v>
      </c>
      <c r="V32" s="2">
        <v>0.59399999999999997</v>
      </c>
      <c r="W32" s="2" t="s">
        <v>143</v>
      </c>
      <c r="X32" s="4">
        <f t="shared" si="42"/>
        <v>-0.472021582516153</v>
      </c>
      <c r="Y32" s="3">
        <f t="shared" si="43"/>
        <v>-2.4541263639482999E-3</v>
      </c>
      <c r="Z32">
        <f t="shared" si="44"/>
        <v>-3.1363935179097666</v>
      </c>
      <c r="AA32">
        <f t="shared" si="32"/>
        <v>-179.70211146841859</v>
      </c>
      <c r="AB32">
        <f t="shared" si="33"/>
        <v>180.29788853158141</v>
      </c>
      <c r="AC32">
        <f t="shared" si="34"/>
        <v>-0.29788853158140682</v>
      </c>
    </row>
    <row r="33" spans="1:29" x14ac:dyDescent="0.25">
      <c r="A33" s="2">
        <v>32</v>
      </c>
      <c r="B33" s="2" t="s">
        <v>70</v>
      </c>
      <c r="C33" s="2" t="s">
        <v>136</v>
      </c>
      <c r="D33" s="1">
        <v>-0.160622867414079</v>
      </c>
      <c r="E33" s="53">
        <v>0.36324124527019402</v>
      </c>
      <c r="F33" s="1">
        <v>0.15774390780176201</v>
      </c>
      <c r="G33" s="2" t="s">
        <v>176</v>
      </c>
      <c r="J33" s="3">
        <f t="shared" si="35"/>
        <v>0.32691973176425099</v>
      </c>
      <c r="K33" s="2">
        <v>0.72</v>
      </c>
      <c r="L33" s="2" t="s">
        <v>147</v>
      </c>
      <c r="M33" s="4">
        <f t="shared" si="36"/>
        <v>0.570976056191424</v>
      </c>
      <c r="N33" s="3">
        <f t="shared" si="37"/>
        <v>3.0101080052702199E-2</v>
      </c>
      <c r="O33">
        <f t="shared" si="38"/>
        <v>5.2669879841328357E-2</v>
      </c>
      <c r="P33">
        <f t="shared" si="31"/>
        <v>3.0177618223692888</v>
      </c>
      <c r="Q33">
        <f t="shared" si="39"/>
        <v>3.0177618223692888</v>
      </c>
      <c r="R33">
        <f t="shared" si="40"/>
        <v>-3.0177618223692888</v>
      </c>
      <c r="T33" s="2" t="s">
        <v>213</v>
      </c>
      <c r="U33" s="3">
        <f t="shared" si="41"/>
        <v>0.25869393892227499</v>
      </c>
      <c r="V33" s="2">
        <v>0.51500000000000001</v>
      </c>
      <c r="W33" s="2" t="s">
        <v>151</v>
      </c>
      <c r="X33" s="4">
        <f t="shared" si="42"/>
        <v>-0.50746058633403002</v>
      </c>
      <c r="Y33" s="3">
        <f t="shared" si="43"/>
        <v>3.4317520886522603E-2</v>
      </c>
      <c r="Z33">
        <f t="shared" si="44"/>
        <v>3.0740694795328007</v>
      </c>
      <c r="AA33">
        <f t="shared" si="32"/>
        <v>176.13120710720708</v>
      </c>
      <c r="AB33">
        <f>AA33</f>
        <v>176.13120710720708</v>
      </c>
      <c r="AC33">
        <f t="shared" si="34"/>
        <v>3.8687928927929249</v>
      </c>
    </row>
    <row r="34" spans="1:29" x14ac:dyDescent="0.25">
      <c r="A34" s="2">
        <v>33</v>
      </c>
      <c r="B34" s="2" t="s">
        <v>71</v>
      </c>
      <c r="C34" s="2" t="s">
        <v>137</v>
      </c>
      <c r="D34" s="1">
        <v>-1.32030758784084E-2</v>
      </c>
      <c r="E34" s="53">
        <v>0.66388794774791904</v>
      </c>
      <c r="F34" s="1">
        <v>0.44092152837759502</v>
      </c>
      <c r="G34" s="2" t="s">
        <v>169</v>
      </c>
      <c r="J34" s="3">
        <f t="shared" si="35"/>
        <v>0.201679795395588</v>
      </c>
      <c r="K34" s="2">
        <v>0.54700000000000004</v>
      </c>
      <c r="L34" s="2" t="s">
        <v>155</v>
      </c>
      <c r="M34" s="4">
        <f t="shared" si="36"/>
        <v>0.438522519239469</v>
      </c>
      <c r="N34" s="3">
        <f t="shared" si="37"/>
        <v>-9.6839018558929901E-2</v>
      </c>
      <c r="O34">
        <f t="shared" si="38"/>
        <v>-0.21734204658406406</v>
      </c>
      <c r="P34">
        <f t="shared" si="31"/>
        <v>-12.452781980002602</v>
      </c>
      <c r="Q34">
        <f>P34*-1</f>
        <v>12.452781980002602</v>
      </c>
      <c r="R34">
        <f t="shared" si="40"/>
        <v>-12.452781980002602</v>
      </c>
      <c r="T34" s="2" t="s">
        <v>214</v>
      </c>
      <c r="U34" s="3">
        <f t="shared" si="41"/>
        <v>0.24113797313302399</v>
      </c>
      <c r="V34" s="2">
        <v>0.57899999999999996</v>
      </c>
      <c r="W34" s="2" t="s">
        <v>159</v>
      </c>
      <c r="X34" s="4">
        <f t="shared" si="42"/>
        <v>-0.479331464281053</v>
      </c>
      <c r="Y34" s="3">
        <f t="shared" si="43"/>
        <v>0.106673897853251</v>
      </c>
      <c r="Z34">
        <f t="shared" si="44"/>
        <v>2.9226139993953635</v>
      </c>
      <c r="AA34">
        <f t="shared" si="32"/>
        <v>167.45344731120446</v>
      </c>
      <c r="AB34">
        <f>AA34</f>
        <v>167.45344731120446</v>
      </c>
      <c r="AC34">
        <f t="shared" si="34"/>
        <v>12.546552688795543</v>
      </c>
    </row>
    <row r="35" spans="1:29" x14ac:dyDescent="0.25">
      <c r="A35" s="2">
        <v>34</v>
      </c>
      <c r="B35" s="2" t="s">
        <v>72</v>
      </c>
      <c r="C35" s="2" t="s">
        <v>138</v>
      </c>
      <c r="D35" s="53">
        <v>0.49024620067622399</v>
      </c>
      <c r="E35" s="1">
        <v>5.5254086364812299E-2</v>
      </c>
      <c r="F35" s="1">
        <v>0.24339435133748299</v>
      </c>
      <c r="G35" s="2" t="s">
        <v>170</v>
      </c>
      <c r="J35" s="3">
        <f t="shared" si="35"/>
        <v>0.29618100719238899</v>
      </c>
      <c r="K35" s="2">
        <v>0.70799999999999996</v>
      </c>
      <c r="L35" s="2" t="s">
        <v>163</v>
      </c>
      <c r="M35" s="4">
        <f t="shared" si="36"/>
        <v>0.53500855784310797</v>
      </c>
      <c r="N35" s="3">
        <f t="shared" si="37"/>
        <v>-9.9733897081314804E-2</v>
      </c>
      <c r="O35">
        <f t="shared" si="38"/>
        <v>-0.184300093351741</v>
      </c>
      <c r="P35">
        <f t="shared" si="31"/>
        <v>-10.559617512921841</v>
      </c>
      <c r="Q35">
        <f>P35*-1</f>
        <v>10.559617512921841</v>
      </c>
      <c r="R35">
        <f t="shared" si="40"/>
        <v>-10.559617512921841</v>
      </c>
      <c r="T35" s="2" t="s">
        <v>215</v>
      </c>
      <c r="U35" s="3">
        <f t="shared" si="41"/>
        <v>0.23588490103809501</v>
      </c>
      <c r="V35" s="2">
        <v>0.60799999999999998</v>
      </c>
      <c r="W35" s="2" t="s">
        <v>167</v>
      </c>
      <c r="X35" s="4">
        <f t="shared" si="42"/>
        <v>-0.48053170505271903</v>
      </c>
      <c r="Y35" s="3">
        <f t="shared" si="43"/>
        <v>-7.0527877305512202E-2</v>
      </c>
      <c r="Z35">
        <f t="shared" si="44"/>
        <v>-2.995862630407446</v>
      </c>
      <c r="AA35">
        <f t="shared" si="32"/>
        <v>-171.65028472330786</v>
      </c>
      <c r="AB35">
        <f t="shared" si="33"/>
        <v>188.34971527669214</v>
      </c>
      <c r="AC35">
        <f t="shared" si="34"/>
        <v>-8.3497152766921374</v>
      </c>
    </row>
    <row r="36" spans="1:29" x14ac:dyDescent="0.25">
      <c r="A36" s="2">
        <v>35</v>
      </c>
      <c r="B36" s="2" t="s">
        <v>73</v>
      </c>
      <c r="C36" s="2" t="s">
        <v>139</v>
      </c>
      <c r="D36" s="53">
        <v>0.49283422343012401</v>
      </c>
      <c r="E36" s="1">
        <v>-3.9835790142254399E-2</v>
      </c>
      <c r="F36" s="1">
        <v>0.24447246196023101</v>
      </c>
      <c r="G36" s="2" t="s">
        <v>171</v>
      </c>
      <c r="J36" t="s">
        <v>183</v>
      </c>
      <c r="K36" s="2">
        <v>0.89</v>
      </c>
      <c r="M36"/>
      <c r="N36"/>
      <c r="O36" t="s">
        <v>197</v>
      </c>
      <c r="P36">
        <f>AVERAGE(P28:P35)</f>
        <v>0.61333109559206211</v>
      </c>
      <c r="Q36" s="8">
        <f t="shared" ref="Q36:R36" si="45">AVERAGE(Q28:Q35)</f>
        <v>8.0228178638438337</v>
      </c>
      <c r="R36">
        <f t="shared" si="45"/>
        <v>-8.0228178638438337</v>
      </c>
      <c r="U36" t="s">
        <v>183</v>
      </c>
      <c r="V36" s="2">
        <v>0.83</v>
      </c>
      <c r="X36"/>
      <c r="Y36"/>
      <c r="Z36" t="s">
        <v>197</v>
      </c>
      <c r="AA36">
        <f>AVERAGE(AA28:AA35)</f>
        <v>-42.301613235283412</v>
      </c>
      <c r="AB36" s="8">
        <f t="shared" ref="AB36:AC36" si="46">AVERAGE(AB28:AB35)</f>
        <v>182.69838676471659</v>
      </c>
      <c r="AC36">
        <f t="shared" si="46"/>
        <v>-2.6983867647165845</v>
      </c>
    </row>
    <row r="37" spans="1:29" x14ac:dyDescent="0.25">
      <c r="A37" s="2">
        <v>36</v>
      </c>
      <c r="B37" s="2" t="s">
        <v>74</v>
      </c>
      <c r="C37" s="2" t="s">
        <v>140</v>
      </c>
      <c r="D37" s="53">
        <v>0.49601204903460699</v>
      </c>
      <c r="E37" s="53">
        <v>-0.32221336430713599</v>
      </c>
      <c r="F37" s="1">
        <v>0.34984940492563299</v>
      </c>
      <c r="G37" s="2" t="s">
        <v>172</v>
      </c>
      <c r="J37"/>
      <c r="M37"/>
      <c r="N37"/>
      <c r="U37"/>
      <c r="X37"/>
      <c r="Y37"/>
    </row>
    <row r="38" spans="1:29" x14ac:dyDescent="0.25">
      <c r="A38" s="2">
        <v>37</v>
      </c>
      <c r="B38" s="2" t="s">
        <v>75</v>
      </c>
      <c r="C38" s="2" t="s">
        <v>141</v>
      </c>
      <c r="D38" s="1">
        <v>-0.20138156766694901</v>
      </c>
      <c r="E38" s="53">
        <v>-0.45926331493228301</v>
      </c>
      <c r="F38" s="1">
        <v>0.25147732823858698</v>
      </c>
      <c r="G38" s="2" t="s">
        <v>173</v>
      </c>
      <c r="J38" t="s">
        <v>182</v>
      </c>
      <c r="M38"/>
      <c r="N38"/>
      <c r="U38" t="s">
        <v>216</v>
      </c>
      <c r="X38"/>
      <c r="Y38"/>
    </row>
    <row r="39" spans="1:29" x14ac:dyDescent="0.25">
      <c r="A39" s="2">
        <v>38</v>
      </c>
      <c r="B39" s="2" t="s">
        <v>76</v>
      </c>
      <c r="C39" s="2" t="s">
        <v>142</v>
      </c>
      <c r="D39" s="53">
        <v>-0.43161755457401901</v>
      </c>
      <c r="E39" s="53">
        <v>-0.31110067185044699</v>
      </c>
      <c r="F39" s="1">
        <v>0.28307734144225599</v>
      </c>
      <c r="G39" s="2" t="s">
        <v>174</v>
      </c>
      <c r="J39" t="s">
        <v>10</v>
      </c>
      <c r="K39" s="2" t="s">
        <v>178</v>
      </c>
      <c r="L39" s="2" t="s">
        <v>179</v>
      </c>
      <c r="M39" t="s">
        <v>36</v>
      </c>
      <c r="N39" t="s">
        <v>37</v>
      </c>
      <c r="O39" s="2" t="s">
        <v>184</v>
      </c>
      <c r="P39" s="2" t="s">
        <v>185</v>
      </c>
      <c r="Q39" s="2" t="s">
        <v>188</v>
      </c>
      <c r="R39" s="2" t="s">
        <v>186</v>
      </c>
      <c r="U39" t="s">
        <v>10</v>
      </c>
      <c r="V39" s="2" t="s">
        <v>178</v>
      </c>
      <c r="W39" s="2" t="s">
        <v>179</v>
      </c>
      <c r="X39" t="s">
        <v>36</v>
      </c>
      <c r="Y39" t="s">
        <v>37</v>
      </c>
      <c r="Z39" s="2" t="s">
        <v>184</v>
      </c>
      <c r="AA39" s="2" t="s">
        <v>185</v>
      </c>
      <c r="AB39" s="2" t="s">
        <v>188</v>
      </c>
      <c r="AC39" s="2" t="s">
        <v>186</v>
      </c>
    </row>
    <row r="40" spans="1:29" x14ac:dyDescent="0.25">
      <c r="A40" s="2">
        <v>39</v>
      </c>
      <c r="B40" s="2" t="s">
        <v>77</v>
      </c>
      <c r="C40" s="2" t="s">
        <v>143</v>
      </c>
      <c r="D40" s="53">
        <v>-0.472021582516153</v>
      </c>
      <c r="E40" s="1">
        <v>-2.4541263639482999E-3</v>
      </c>
      <c r="F40" s="1">
        <v>0.222810397097264</v>
      </c>
      <c r="G40" s="2" t="s">
        <v>175</v>
      </c>
      <c r="J40" s="3">
        <f>VLOOKUP($L$40:$L$47,$C$2:$F$65,4,FALSE)</f>
        <v>0.42864434337091301</v>
      </c>
      <c r="K40" s="2">
        <v>0.76400000000000001</v>
      </c>
      <c r="L40" s="2" t="s">
        <v>108</v>
      </c>
      <c r="M40" s="4">
        <f>VLOOKUP($L$40:$L$47,$C$2:$D$65,2,FALSE)</f>
        <v>0.61455049593166</v>
      </c>
      <c r="N40" s="3">
        <f>VLOOKUP($L$40:$L$47,$C$2:$E$65,3,FALSE)</f>
        <v>-0.22576986362458501</v>
      </c>
      <c r="O40">
        <f>ATAN2(M40,N40)</f>
        <v>-0.35206814305525785</v>
      </c>
      <c r="P40">
        <f t="shared" ref="P40:P47" si="47">DEGREES(O40)</f>
        <v>-20.172018698074378</v>
      </c>
      <c r="Q40">
        <f>360+P40</f>
        <v>339.8279813019256</v>
      </c>
      <c r="R40">
        <f t="shared" ref="R40:R47" si="48">315-Q40</f>
        <v>-24.827981301925604</v>
      </c>
      <c r="T40" s="6" t="s">
        <v>217</v>
      </c>
      <c r="U40" s="5">
        <f>VLOOKUP($W$40:$W$47,$C$2:$F$65,4,FALSE)</f>
        <v>0.25333907244526499</v>
      </c>
      <c r="V40" s="6">
        <v>0.34499999999999997</v>
      </c>
      <c r="W40" s="6" t="s">
        <v>112</v>
      </c>
      <c r="X40" s="7">
        <f>VLOOKUP($W$40:$W$47,$C$2:$D$65,2,FALSE)</f>
        <v>-0.502008573730514</v>
      </c>
      <c r="Y40" s="5">
        <f>VLOOKUP($W$40:$W$47,$C$2:$E$65,3,FALSE)</f>
        <v>3.64206582356758E-2</v>
      </c>
      <c r="Z40" s="6">
        <f>ATAN2(X40,Y40)</f>
        <v>3.0691696685399323</v>
      </c>
      <c r="AA40" s="6">
        <f t="shared" ref="AA40:AA47" si="49">DEGREES(Z40)</f>
        <v>175.85046861690392</v>
      </c>
      <c r="AB40" s="6">
        <f>AA40</f>
        <v>175.85046861690392</v>
      </c>
      <c r="AC40" s="6">
        <f t="shared" ref="AC40:AC47" si="50">135-AB40</f>
        <v>-40.850468616903925</v>
      </c>
    </row>
    <row r="41" spans="1:29" x14ac:dyDescent="0.25">
      <c r="A41" s="2">
        <v>40</v>
      </c>
      <c r="B41" s="2" t="s">
        <v>78</v>
      </c>
      <c r="C41" s="2" t="s">
        <v>144</v>
      </c>
      <c r="D41" s="1">
        <v>-0.21869589818420601</v>
      </c>
      <c r="E41" s="53">
        <v>0.38311628581936102</v>
      </c>
      <c r="F41" s="1">
        <v>0.194605984342619</v>
      </c>
      <c r="G41" s="2" t="s">
        <v>176</v>
      </c>
      <c r="J41" s="3">
        <f t="shared" ref="J41:J47" si="51">VLOOKUP($L$40:$L$47,$C$2:$F$65,4,FALSE)</f>
        <v>0.47515359020563303</v>
      </c>
      <c r="K41" s="2">
        <v>0.82899999999999996</v>
      </c>
      <c r="L41" s="2" t="s">
        <v>116</v>
      </c>
      <c r="M41" s="4">
        <f t="shared" ref="M41:M47" si="52">VLOOKUP($L$40:$L$47,$C$2:$D$65,2,FALSE)</f>
        <v>0.61852196308734497</v>
      </c>
      <c r="N41" s="3">
        <f t="shared" ref="N41:N47" si="53">VLOOKUP($L$40:$L$47,$C$2:$E$65,3,FALSE)</f>
        <v>-0.304276471953072</v>
      </c>
      <c r="O41">
        <f t="shared" ref="O41:O47" si="54">ATAN2(M41,N41)</f>
        <v>-0.45717985564759517</v>
      </c>
      <c r="P41">
        <f t="shared" si="47"/>
        <v>-26.194476207007416</v>
      </c>
      <c r="Q41">
        <f t="shared" ref="Q41:Q47" si="55">360+P41</f>
        <v>333.80552379299257</v>
      </c>
      <c r="R41">
        <f t="shared" si="48"/>
        <v>-18.805523792992574</v>
      </c>
      <c r="T41" s="2" t="s">
        <v>218</v>
      </c>
      <c r="U41" s="3">
        <f t="shared" ref="U41:U47" si="56">VLOOKUP($W$40:$W$47,$C$2:$F$65,4,FALSE)</f>
        <v>0.223557831946574</v>
      </c>
      <c r="V41" s="2">
        <v>0.52</v>
      </c>
      <c r="W41" s="2" t="s">
        <v>120</v>
      </c>
      <c r="X41" s="4">
        <f t="shared" ref="X41:X47" si="57">VLOOKUP($W$40:$W$47,$C$2:$D$65,2,FALSE)</f>
        <v>-0.44283103771980697</v>
      </c>
      <c r="Y41" s="3">
        <f t="shared" ref="Y41:Y47" si="58">VLOOKUP($W$40:$W$47,$C$2:$E$65,3,FALSE)</f>
        <v>0.16570607707193999</v>
      </c>
      <c r="Z41">
        <f t="shared" ref="Z41:Z47" si="59">ATAN2(X41,Y41)</f>
        <v>2.7835261072062307</v>
      </c>
      <c r="AA41">
        <f t="shared" si="49"/>
        <v>159.48429810739654</v>
      </c>
      <c r="AB41" s="2">
        <f t="shared" ref="AB41:AB47" si="60">AA41</f>
        <v>159.48429810739654</v>
      </c>
      <c r="AC41">
        <f t="shared" si="50"/>
        <v>-24.48429810739654</v>
      </c>
    </row>
    <row r="42" spans="1:29" x14ac:dyDescent="0.25">
      <c r="A42" s="2">
        <v>41</v>
      </c>
      <c r="B42" s="2" t="s">
        <v>79</v>
      </c>
      <c r="C42" s="2" t="s">
        <v>145</v>
      </c>
      <c r="D42" s="1">
        <v>4.5991747177715397E-2</v>
      </c>
      <c r="E42" s="53">
        <v>0.55742151641881199</v>
      </c>
      <c r="F42" s="1">
        <v>0.31283398777510701</v>
      </c>
      <c r="G42" s="2" t="s">
        <v>169</v>
      </c>
      <c r="J42" s="3">
        <f t="shared" si="51"/>
        <v>0.26633540355642998</v>
      </c>
      <c r="K42" s="2">
        <v>0.70499999999999996</v>
      </c>
      <c r="L42" s="2" t="s">
        <v>124</v>
      </c>
      <c r="M42" s="4">
        <f t="shared" si="52"/>
        <v>0.49364027064886301</v>
      </c>
      <c r="N42" s="3">
        <f t="shared" si="53"/>
        <v>-0.15051473931196199</v>
      </c>
      <c r="O42">
        <f t="shared" si="54"/>
        <v>-0.29595320438019712</v>
      </c>
      <c r="P42">
        <f t="shared" si="47"/>
        <v>-16.956869544357964</v>
      </c>
      <c r="Q42">
        <f t="shared" si="55"/>
        <v>343.04313045564203</v>
      </c>
      <c r="R42">
        <f t="shared" si="48"/>
        <v>-28.043130455642029</v>
      </c>
      <c r="T42" s="2" t="s">
        <v>219</v>
      </c>
      <c r="U42" s="3">
        <f t="shared" si="56"/>
        <v>0.27367546077543697</v>
      </c>
      <c r="V42" s="2">
        <v>0.46700000000000003</v>
      </c>
      <c r="W42" s="2" t="s">
        <v>128</v>
      </c>
      <c r="X42" s="4">
        <f t="shared" si="57"/>
        <v>-0.373671380322945</v>
      </c>
      <c r="Y42" s="3">
        <f t="shared" si="58"/>
        <v>0.36612178343139001</v>
      </c>
      <c r="Z42">
        <f t="shared" si="59"/>
        <v>2.3663991463050307</v>
      </c>
      <c r="AA42">
        <f t="shared" si="49"/>
        <v>135.58468372663927</v>
      </c>
      <c r="AB42" s="2">
        <f t="shared" si="60"/>
        <v>135.58468372663927</v>
      </c>
      <c r="AC42">
        <f t="shared" si="50"/>
        <v>-0.58468372663926971</v>
      </c>
    </row>
    <row r="43" spans="1:29" x14ac:dyDescent="0.25">
      <c r="A43" s="2">
        <v>42</v>
      </c>
      <c r="B43" s="2" t="s">
        <v>80</v>
      </c>
      <c r="C43" s="2" t="s">
        <v>146</v>
      </c>
      <c r="D43" s="1">
        <v>0.25628939086493902</v>
      </c>
      <c r="E43" s="53">
        <v>0.41063652919266302</v>
      </c>
      <c r="F43" s="1">
        <v>0.234306610977318</v>
      </c>
      <c r="G43" s="2" t="s">
        <v>170</v>
      </c>
      <c r="J43" s="3">
        <f t="shared" si="51"/>
        <v>0.30686107428211301</v>
      </c>
      <c r="K43" s="2">
        <v>0.71599999999999997</v>
      </c>
      <c r="L43" s="2" t="s">
        <v>132</v>
      </c>
      <c r="M43" s="4">
        <f t="shared" si="52"/>
        <v>0.48908436514755799</v>
      </c>
      <c r="N43" s="3">
        <f t="shared" si="53"/>
        <v>-0.26011066500688301</v>
      </c>
      <c r="O43">
        <f t="shared" si="54"/>
        <v>-0.488787658135305</v>
      </c>
      <c r="P43">
        <f t="shared" si="47"/>
        <v>-28.005469889236295</v>
      </c>
      <c r="Q43">
        <f t="shared" si="55"/>
        <v>331.99453011076372</v>
      </c>
      <c r="R43">
        <f t="shared" si="48"/>
        <v>-16.994530110763719</v>
      </c>
      <c r="T43" s="2" t="s">
        <v>220</v>
      </c>
      <c r="U43" s="3">
        <f t="shared" si="56"/>
        <v>0.15774390780176201</v>
      </c>
      <c r="V43" s="2">
        <v>0.34499999999999997</v>
      </c>
      <c r="W43" s="2" t="s">
        <v>136</v>
      </c>
      <c r="X43" s="3">
        <f t="shared" si="57"/>
        <v>-0.160622867414079</v>
      </c>
      <c r="Y43" s="3">
        <f t="shared" si="58"/>
        <v>0.36324124527019402</v>
      </c>
      <c r="Z43">
        <f t="shared" si="59"/>
        <v>1.9871393168315521</v>
      </c>
      <c r="AA43">
        <f t="shared" si="49"/>
        <v>113.85469615895765</v>
      </c>
      <c r="AB43" s="2">
        <f t="shared" si="60"/>
        <v>113.85469615895765</v>
      </c>
      <c r="AC43">
        <f t="shared" si="50"/>
        <v>21.145303841042349</v>
      </c>
    </row>
    <row r="44" spans="1:29" x14ac:dyDescent="0.25">
      <c r="A44" s="2">
        <v>43</v>
      </c>
      <c r="B44" s="2" t="s">
        <v>81</v>
      </c>
      <c r="C44" s="2" t="s">
        <v>147</v>
      </c>
      <c r="D44" s="53">
        <v>0.570976056191424</v>
      </c>
      <c r="E44" s="1">
        <v>3.0101080052702199E-2</v>
      </c>
      <c r="F44" s="1">
        <v>0.32691973176425099</v>
      </c>
      <c r="G44" s="2" t="s">
        <v>171</v>
      </c>
      <c r="J44" s="3">
        <f t="shared" si="51"/>
        <v>0.34984940492563299</v>
      </c>
      <c r="K44" s="2">
        <v>0.76800000000000002</v>
      </c>
      <c r="L44" s="2" t="s">
        <v>140</v>
      </c>
      <c r="M44" s="4">
        <f t="shared" si="52"/>
        <v>0.49601204903460699</v>
      </c>
      <c r="N44" s="3">
        <f t="shared" si="53"/>
        <v>-0.32221336430713599</v>
      </c>
      <c r="O44">
        <f t="shared" si="54"/>
        <v>-0.57609955632356802</v>
      </c>
      <c r="P44">
        <f t="shared" si="47"/>
        <v>-33.008073156699702</v>
      </c>
      <c r="Q44">
        <f t="shared" si="55"/>
        <v>326.99192684330029</v>
      </c>
      <c r="R44">
        <f t="shared" si="48"/>
        <v>-11.991926843300291</v>
      </c>
      <c r="T44" s="2" t="s">
        <v>221</v>
      </c>
      <c r="U44" s="3">
        <f t="shared" si="56"/>
        <v>0.194605984342619</v>
      </c>
      <c r="V44" s="2">
        <v>0.53400000000000003</v>
      </c>
      <c r="W44" s="2" t="s">
        <v>144</v>
      </c>
      <c r="X44" s="3">
        <f t="shared" si="57"/>
        <v>-0.21869589818420601</v>
      </c>
      <c r="Y44" s="3">
        <f t="shared" si="58"/>
        <v>0.38311628581936102</v>
      </c>
      <c r="Z44">
        <f t="shared" si="59"/>
        <v>2.0894943004127944</v>
      </c>
      <c r="AA44">
        <f t="shared" si="49"/>
        <v>119.71920473029367</v>
      </c>
      <c r="AB44" s="2">
        <f t="shared" si="60"/>
        <v>119.71920473029367</v>
      </c>
      <c r="AC44">
        <f t="shared" si="50"/>
        <v>15.280795269706331</v>
      </c>
    </row>
    <row r="45" spans="1:29" x14ac:dyDescent="0.25">
      <c r="A45" s="2">
        <v>44</v>
      </c>
      <c r="B45" s="2" t="s">
        <v>82</v>
      </c>
      <c r="C45" s="2" t="s">
        <v>148</v>
      </c>
      <c r="D45" s="1">
        <v>0.267973596733592</v>
      </c>
      <c r="E45" s="1">
        <v>-0.28483440548023098</v>
      </c>
      <c r="F45" s="1">
        <v>0.15294048709161501</v>
      </c>
      <c r="G45" s="2" t="s">
        <v>172</v>
      </c>
      <c r="J45" s="5">
        <f t="shared" si="51"/>
        <v>0.15294048709161501</v>
      </c>
      <c r="K45" s="6">
        <v>0.60799999999999998</v>
      </c>
      <c r="L45" s="6" t="s">
        <v>148</v>
      </c>
      <c r="M45" s="7">
        <f t="shared" si="52"/>
        <v>0.267973596733592</v>
      </c>
      <c r="N45" s="5">
        <f t="shared" si="53"/>
        <v>-0.28483440548023098</v>
      </c>
      <c r="O45" s="6">
        <f t="shared" si="54"/>
        <v>-0.81588900874982395</v>
      </c>
      <c r="P45" s="6">
        <f t="shared" si="47"/>
        <v>-46.746996752477209</v>
      </c>
      <c r="Q45" s="6">
        <f t="shared" si="55"/>
        <v>313.25300324752277</v>
      </c>
      <c r="R45" s="6">
        <f t="shared" si="48"/>
        <v>1.7469967524772301</v>
      </c>
      <c r="T45" s="2" t="s">
        <v>222</v>
      </c>
      <c r="U45" s="3">
        <f t="shared" si="56"/>
        <v>0.15673476741634701</v>
      </c>
      <c r="V45" s="2">
        <v>0.52200000000000002</v>
      </c>
      <c r="W45" s="2" t="s">
        <v>152</v>
      </c>
      <c r="X45" s="3">
        <f t="shared" si="57"/>
        <v>-0.141031296001254</v>
      </c>
      <c r="Y45" s="3">
        <f t="shared" si="58"/>
        <v>0.369925588415499</v>
      </c>
      <c r="Z45">
        <f t="shared" si="59"/>
        <v>1.9350284683913845</v>
      </c>
      <c r="AA45">
        <f t="shared" si="49"/>
        <v>110.86896447649015</v>
      </c>
      <c r="AB45" s="2">
        <f t="shared" si="60"/>
        <v>110.86896447649015</v>
      </c>
      <c r="AC45">
        <f t="shared" si="50"/>
        <v>24.131035523509851</v>
      </c>
    </row>
    <row r="46" spans="1:29" x14ac:dyDescent="0.25">
      <c r="A46" s="2">
        <v>45</v>
      </c>
      <c r="B46" s="2" t="s">
        <v>83</v>
      </c>
      <c r="C46" s="2" t="s">
        <v>149</v>
      </c>
      <c r="D46" s="1">
        <v>-0.114067451265898</v>
      </c>
      <c r="E46" s="53">
        <v>-0.538938697576689</v>
      </c>
      <c r="F46" s="1">
        <v>0.30346630318395601</v>
      </c>
      <c r="G46" s="2" t="s">
        <v>173</v>
      </c>
      <c r="J46" s="3">
        <f t="shared" si="51"/>
        <v>0.32034458368054403</v>
      </c>
      <c r="K46" s="2">
        <v>0.746</v>
      </c>
      <c r="L46" s="2" t="s">
        <v>156</v>
      </c>
      <c r="M46" s="4">
        <f t="shared" si="52"/>
        <v>0.33821379973042398</v>
      </c>
      <c r="N46" s="3">
        <f t="shared" si="53"/>
        <v>-0.45382376464047403</v>
      </c>
      <c r="O46">
        <f t="shared" si="54"/>
        <v>-0.93033983349228155</v>
      </c>
      <c r="P46">
        <f t="shared" si="47"/>
        <v>-53.304545972011482</v>
      </c>
      <c r="Q46">
        <f t="shared" si="55"/>
        <v>306.69545402798849</v>
      </c>
      <c r="R46">
        <f t="shared" si="48"/>
        <v>8.3045459720115105</v>
      </c>
      <c r="T46" s="2" t="s">
        <v>223</v>
      </c>
      <c r="U46" s="3">
        <f t="shared" si="56"/>
        <v>0.246907591863366</v>
      </c>
      <c r="V46" s="2">
        <v>0.47499999999999998</v>
      </c>
      <c r="W46" s="2" t="s">
        <v>160</v>
      </c>
      <c r="X46" s="3">
        <f t="shared" si="57"/>
        <v>-0.25524747224813399</v>
      </c>
      <c r="Y46" s="4">
        <f t="shared" si="58"/>
        <v>0.42632888686353798</v>
      </c>
      <c r="Z46">
        <f t="shared" si="59"/>
        <v>2.1102669380609669</v>
      </c>
      <c r="AA46">
        <f t="shared" si="49"/>
        <v>120.90938919688851</v>
      </c>
      <c r="AB46" s="2">
        <f t="shared" si="60"/>
        <v>120.90938919688851</v>
      </c>
      <c r="AC46">
        <f t="shared" si="50"/>
        <v>14.090610803111488</v>
      </c>
    </row>
    <row r="47" spans="1:29" x14ac:dyDescent="0.25">
      <c r="A47" s="2">
        <v>46</v>
      </c>
      <c r="B47" s="2" t="s">
        <v>84</v>
      </c>
      <c r="C47" s="2" t="s">
        <v>150</v>
      </c>
      <c r="D47" s="53">
        <v>-0.419716613871637</v>
      </c>
      <c r="E47" s="1">
        <v>2.5405395677276E-2</v>
      </c>
      <c r="F47" s="1">
        <v>0.17680747008939199</v>
      </c>
      <c r="G47" s="2" t="s">
        <v>174</v>
      </c>
      <c r="J47" s="3">
        <f t="shared" si="51"/>
        <v>0.36618590817510699</v>
      </c>
      <c r="K47" s="2">
        <v>0.73799999999999999</v>
      </c>
      <c r="L47" s="2" t="s">
        <v>164</v>
      </c>
      <c r="M47" s="4">
        <f t="shared" si="52"/>
        <v>0.36272174594962903</v>
      </c>
      <c r="N47" s="3">
        <f t="shared" si="53"/>
        <v>-0.48437469297059699</v>
      </c>
      <c r="O47">
        <f t="shared" si="54"/>
        <v>-0.92803459114364872</v>
      </c>
      <c r="P47">
        <f t="shared" si="47"/>
        <v>-53.172465314679997</v>
      </c>
      <c r="Q47">
        <f t="shared" si="55"/>
        <v>306.82753468532002</v>
      </c>
      <c r="R47">
        <f t="shared" si="48"/>
        <v>8.1724653146799824</v>
      </c>
      <c r="T47" s="2" t="s">
        <v>224</v>
      </c>
      <c r="U47" s="3">
        <f t="shared" si="56"/>
        <v>0.227586764463025</v>
      </c>
      <c r="V47" s="2">
        <v>0.54600000000000004</v>
      </c>
      <c r="W47" s="2" t="s">
        <v>168</v>
      </c>
      <c r="X47" s="4">
        <f t="shared" si="57"/>
        <v>-0.18602767066395601</v>
      </c>
      <c r="Y47" s="4">
        <f t="shared" si="58"/>
        <v>0.439295424754649</v>
      </c>
      <c r="Z47">
        <f t="shared" si="59"/>
        <v>1.9713688645562335</v>
      </c>
      <c r="AA47">
        <f t="shared" si="49"/>
        <v>112.9511158025694</v>
      </c>
      <c r="AB47" s="2">
        <f t="shared" si="60"/>
        <v>112.9511158025694</v>
      </c>
      <c r="AC47">
        <f t="shared" si="50"/>
        <v>22.048884197430596</v>
      </c>
    </row>
    <row r="48" spans="1:29" x14ac:dyDescent="0.25">
      <c r="A48" s="2">
        <v>47</v>
      </c>
      <c r="B48" s="2" t="s">
        <v>85</v>
      </c>
      <c r="C48" s="2" t="s">
        <v>151</v>
      </c>
      <c r="D48" s="53">
        <v>-0.50746058633403002</v>
      </c>
      <c r="E48" s="1">
        <v>3.4317520886522603E-2</v>
      </c>
      <c r="F48" s="1">
        <v>0.25869393892227499</v>
      </c>
      <c r="G48" s="2" t="s">
        <v>175</v>
      </c>
      <c r="J48" t="s">
        <v>183</v>
      </c>
      <c r="K48" s="2">
        <v>0.92</v>
      </c>
      <c r="O48" t="s">
        <v>197</v>
      </c>
      <c r="P48">
        <f>AVERAGE(P40:P47)</f>
        <v>-34.695114441818056</v>
      </c>
      <c r="Q48" s="8">
        <f t="shared" ref="Q48:R48" si="61">AVERAGE(Q40:Q47)</f>
        <v>325.30488555818192</v>
      </c>
      <c r="R48">
        <f t="shared" si="61"/>
        <v>-10.304885558181937</v>
      </c>
      <c r="U48" t="s">
        <v>183</v>
      </c>
      <c r="V48" s="2">
        <v>0.76</v>
      </c>
      <c r="Z48" t="s">
        <v>197</v>
      </c>
      <c r="AA48">
        <f>AVERAGE(AA40:AA47)</f>
        <v>131.15285260201739</v>
      </c>
      <c r="AB48" s="9">
        <f>AVERAGE(AB40:AB47)</f>
        <v>131.15285260201739</v>
      </c>
      <c r="AC48" s="2">
        <f>AVERAGE(AC40:AC47)</f>
        <v>3.8471473979826101</v>
      </c>
    </row>
    <row r="49" spans="1:9" x14ac:dyDescent="0.25">
      <c r="A49" s="2">
        <v>48</v>
      </c>
      <c r="B49" s="2" t="s">
        <v>86</v>
      </c>
      <c r="C49" s="2" t="s">
        <v>152</v>
      </c>
      <c r="D49" s="1">
        <v>-0.141031296001254</v>
      </c>
      <c r="E49" s="53">
        <v>0.369925588415499</v>
      </c>
      <c r="F49" s="1">
        <v>0.15673476741634701</v>
      </c>
      <c r="G49" s="2" t="s">
        <v>176</v>
      </c>
    </row>
    <row r="50" spans="1:9" x14ac:dyDescent="0.25">
      <c r="A50" s="2">
        <v>49</v>
      </c>
      <c r="B50" s="2" t="s">
        <v>87</v>
      </c>
      <c r="C50" s="2" t="s">
        <v>153</v>
      </c>
      <c r="D50" s="1">
        <v>-5.28858824575947E-2</v>
      </c>
      <c r="E50" s="53">
        <v>0.53831981409942098</v>
      </c>
      <c r="F50" s="1">
        <v>0.29258513881535397</v>
      </c>
      <c r="G50" s="2" t="s">
        <v>169</v>
      </c>
      <c r="I50" s="2" t="s">
        <v>230</v>
      </c>
    </row>
    <row r="51" spans="1:9" x14ac:dyDescent="0.25">
      <c r="A51" s="2">
        <v>50</v>
      </c>
      <c r="B51" s="2" t="s">
        <v>88</v>
      </c>
      <c r="C51" s="2" t="s">
        <v>154</v>
      </c>
      <c r="D51" s="53">
        <v>0.39488975888761801</v>
      </c>
      <c r="E51" s="1">
        <v>0.22795435277700599</v>
      </c>
      <c r="F51" s="1">
        <v>0.207901108624305</v>
      </c>
      <c r="G51" s="2" t="s">
        <v>170</v>
      </c>
    </row>
    <row r="52" spans="1:9" x14ac:dyDescent="0.25">
      <c r="A52" s="2">
        <v>51</v>
      </c>
      <c r="B52" s="2" t="s">
        <v>89</v>
      </c>
      <c r="C52" s="2" t="s">
        <v>155</v>
      </c>
      <c r="D52" s="53">
        <v>0.438522519239469</v>
      </c>
      <c r="E52" s="1">
        <v>-9.6839018558929901E-2</v>
      </c>
      <c r="F52" s="1">
        <v>0.201679795395588</v>
      </c>
      <c r="G52" s="2" t="s">
        <v>171</v>
      </c>
    </row>
    <row r="53" spans="1:9" x14ac:dyDescent="0.25">
      <c r="A53" s="2">
        <v>52</v>
      </c>
      <c r="B53" s="2" t="s">
        <v>90</v>
      </c>
      <c r="C53" s="2" t="s">
        <v>156</v>
      </c>
      <c r="D53" s="53">
        <v>0.33821379973042398</v>
      </c>
      <c r="E53" s="53">
        <v>-0.45382376464047403</v>
      </c>
      <c r="F53" s="1">
        <v>0.32034458368054403</v>
      </c>
      <c r="G53" s="2" t="s">
        <v>172</v>
      </c>
    </row>
    <row r="54" spans="1:9" x14ac:dyDescent="0.25">
      <c r="A54" s="2">
        <v>53</v>
      </c>
      <c r="B54" s="2" t="s">
        <v>91</v>
      </c>
      <c r="C54" s="2" t="s">
        <v>157</v>
      </c>
      <c r="D54" s="1">
        <v>-0.110232660070989</v>
      </c>
      <c r="E54" s="53">
        <v>-0.387403779555828</v>
      </c>
      <c r="F54" s="1">
        <v>0.16223292776046699</v>
      </c>
      <c r="G54" s="2" t="s">
        <v>173</v>
      </c>
    </row>
    <row r="55" spans="1:9" x14ac:dyDescent="0.25">
      <c r="A55" s="2">
        <v>54</v>
      </c>
      <c r="B55" s="2" t="s">
        <v>92</v>
      </c>
      <c r="C55" s="2" t="s">
        <v>158</v>
      </c>
      <c r="D55" s="53">
        <v>-0.31911998640818101</v>
      </c>
      <c r="E55" s="1">
        <v>-0.273465974404138</v>
      </c>
      <c r="F55" s="1">
        <v>0.17662120488196201</v>
      </c>
      <c r="G55" s="2" t="s">
        <v>174</v>
      </c>
    </row>
    <row r="56" spans="1:9" x14ac:dyDescent="0.25">
      <c r="A56" s="2">
        <v>55</v>
      </c>
      <c r="B56" s="2" t="s">
        <v>93</v>
      </c>
      <c r="C56" s="2" t="s">
        <v>159</v>
      </c>
      <c r="D56" s="53">
        <v>-0.479331464281053</v>
      </c>
      <c r="E56" s="1">
        <v>0.106673897853251</v>
      </c>
      <c r="F56" s="1">
        <v>0.24113797313302399</v>
      </c>
      <c r="G56" s="2" t="s">
        <v>175</v>
      </c>
    </row>
    <row r="57" spans="1:9" x14ac:dyDescent="0.25">
      <c r="A57" s="2">
        <v>56</v>
      </c>
      <c r="B57" s="2" t="s">
        <v>94</v>
      </c>
      <c r="C57" s="2" t="s">
        <v>160</v>
      </c>
      <c r="D57" s="1">
        <v>-0.25524747224813399</v>
      </c>
      <c r="E57" s="53">
        <v>0.42632888686353798</v>
      </c>
      <c r="F57" s="1">
        <v>0.246907591863366</v>
      </c>
      <c r="G57" s="2" t="s">
        <v>176</v>
      </c>
    </row>
    <row r="58" spans="1:9" x14ac:dyDescent="0.25">
      <c r="A58" s="2">
        <v>57</v>
      </c>
      <c r="B58" s="2" t="s">
        <v>95</v>
      </c>
      <c r="C58" s="2" t="s">
        <v>161</v>
      </c>
      <c r="D58" s="1">
        <v>1.0952449922823401E-2</v>
      </c>
      <c r="E58" s="53">
        <v>0.51122670583103402</v>
      </c>
      <c r="F58" s="1">
        <v>0.26147270091416303</v>
      </c>
      <c r="G58" s="2" t="s">
        <v>169</v>
      </c>
    </row>
    <row r="59" spans="1:9" x14ac:dyDescent="0.25">
      <c r="A59" s="2">
        <v>58</v>
      </c>
      <c r="B59" s="2" t="s">
        <v>96</v>
      </c>
      <c r="C59" s="2" t="s">
        <v>162</v>
      </c>
      <c r="D59" s="53">
        <v>0.38101109328386001</v>
      </c>
      <c r="E59" s="1">
        <v>-2.86118312295501E-5</v>
      </c>
      <c r="F59" s="1">
        <v>0.145169454023999</v>
      </c>
      <c r="G59" s="2" t="s">
        <v>170</v>
      </c>
    </row>
    <row r="60" spans="1:9" x14ac:dyDescent="0.25">
      <c r="A60" s="2">
        <v>59</v>
      </c>
      <c r="B60" s="2" t="s">
        <v>97</v>
      </c>
      <c r="C60" s="2" t="s">
        <v>163</v>
      </c>
      <c r="D60" s="53">
        <v>0.53500855784310797</v>
      </c>
      <c r="E60" s="1">
        <v>-9.9733897081314804E-2</v>
      </c>
      <c r="F60" s="1">
        <v>0.29618100719238899</v>
      </c>
      <c r="G60" s="2" t="s">
        <v>171</v>
      </c>
    </row>
    <row r="61" spans="1:9" x14ac:dyDescent="0.25">
      <c r="A61" s="2">
        <v>60</v>
      </c>
      <c r="B61" s="2" t="s">
        <v>98</v>
      </c>
      <c r="C61" s="2" t="s">
        <v>164</v>
      </c>
      <c r="D61" s="53">
        <v>0.36272174594962903</v>
      </c>
      <c r="E61" s="53">
        <v>-0.48437469297059699</v>
      </c>
      <c r="F61" s="1">
        <v>0.36618590817510699</v>
      </c>
      <c r="G61" s="2" t="s">
        <v>172</v>
      </c>
    </row>
    <row r="62" spans="1:9" x14ac:dyDescent="0.25">
      <c r="A62" s="2">
        <v>61</v>
      </c>
      <c r="B62" s="2" t="s">
        <v>99</v>
      </c>
      <c r="C62" s="2" t="s">
        <v>165</v>
      </c>
      <c r="D62" s="1">
        <v>-0.161875192516623</v>
      </c>
      <c r="E62" s="53">
        <v>-0.43930876691757598</v>
      </c>
      <c r="F62" s="1">
        <v>0.219195770642935</v>
      </c>
      <c r="G62" s="2" t="s">
        <v>173</v>
      </c>
    </row>
    <row r="63" spans="1:9" x14ac:dyDescent="0.25">
      <c r="A63" s="2">
        <v>62</v>
      </c>
      <c r="B63" s="2" t="s">
        <v>100</v>
      </c>
      <c r="C63" s="2" t="s">
        <v>166</v>
      </c>
      <c r="D63" s="53">
        <v>-0.39995938234238798</v>
      </c>
      <c r="E63" s="1">
        <v>-0.26226151741383402</v>
      </c>
      <c r="F63" s="1">
        <v>0.22874861103991101</v>
      </c>
      <c r="G63" s="2" t="s">
        <v>174</v>
      </c>
    </row>
    <row r="64" spans="1:9" x14ac:dyDescent="0.25">
      <c r="A64" s="2">
        <v>63</v>
      </c>
      <c r="B64" s="2" t="s">
        <v>101</v>
      </c>
      <c r="C64" s="2" t="s">
        <v>167</v>
      </c>
      <c r="D64" s="53">
        <v>-0.48053170505271903</v>
      </c>
      <c r="E64" s="1">
        <v>-7.0527877305512202E-2</v>
      </c>
      <c r="F64" s="1">
        <v>0.23588490103809501</v>
      </c>
      <c r="G64" s="2" t="s">
        <v>175</v>
      </c>
    </row>
    <row r="65" spans="1:7" x14ac:dyDescent="0.25">
      <c r="A65" s="2">
        <v>64</v>
      </c>
      <c r="B65" s="2" t="s">
        <v>102</v>
      </c>
      <c r="C65" s="2" t="s">
        <v>168</v>
      </c>
      <c r="D65" s="1">
        <v>-0.18602767066395601</v>
      </c>
      <c r="E65" s="53">
        <v>0.439295424754649</v>
      </c>
      <c r="F65" s="1">
        <v>0.227586764463025</v>
      </c>
      <c r="G65" s="2" t="s">
        <v>176</v>
      </c>
    </row>
  </sheetData>
  <sortState xmlns:xlrd2="http://schemas.microsoft.com/office/spreadsheetml/2017/richdata2" ref="A2:G65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4F56-16A2-49FF-B94B-113E6F142636}">
  <dimension ref="A1:Z29"/>
  <sheetViews>
    <sheetView workbookViewId="0"/>
  </sheetViews>
  <sheetFormatPr defaultRowHeight="15" x14ac:dyDescent="0.25"/>
  <sheetData>
    <row r="1" spans="1:26" x14ac:dyDescent="0.25">
      <c r="B1" t="s">
        <v>8</v>
      </c>
      <c r="C1" t="s">
        <v>9</v>
      </c>
      <c r="D1" t="s">
        <v>10</v>
      </c>
      <c r="Q1" t="s">
        <v>11</v>
      </c>
    </row>
    <row r="2" spans="1:26" x14ac:dyDescent="0.25">
      <c r="A2" t="s">
        <v>0</v>
      </c>
      <c r="B2">
        <v>0.18</v>
      </c>
      <c r="C2">
        <v>0.85</v>
      </c>
      <c r="D2">
        <v>0.76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</row>
    <row r="3" spans="1:26" x14ac:dyDescent="0.25">
      <c r="A3" t="s">
        <v>1</v>
      </c>
      <c r="B3">
        <v>-0.46</v>
      </c>
      <c r="C3">
        <v>0.68</v>
      </c>
      <c r="D3">
        <v>0.68</v>
      </c>
      <c r="Q3" t="s">
        <v>22</v>
      </c>
      <c r="S3" s="1">
        <v>4.43</v>
      </c>
      <c r="T3" s="1">
        <v>4.66</v>
      </c>
      <c r="U3" s="1">
        <v>8.0299999999999994</v>
      </c>
      <c r="V3" s="1">
        <v>8.94</v>
      </c>
      <c r="W3" s="1">
        <v>9.6300000000000008</v>
      </c>
      <c r="X3" s="1">
        <v>9.0500000000000007</v>
      </c>
      <c r="Y3" s="1">
        <v>11.12</v>
      </c>
      <c r="Z3" s="1">
        <v>5.48</v>
      </c>
    </row>
    <row r="4" spans="1:26" x14ac:dyDescent="0.25">
      <c r="A4" t="s">
        <v>2</v>
      </c>
      <c r="B4">
        <v>-0.84</v>
      </c>
      <c r="C4">
        <v>0.12</v>
      </c>
      <c r="D4">
        <v>0.73</v>
      </c>
      <c r="Q4" t="s">
        <v>23</v>
      </c>
      <c r="S4" s="1">
        <v>4.76</v>
      </c>
      <c r="T4" s="1">
        <v>4.5599999999999996</v>
      </c>
      <c r="U4" s="1">
        <v>6.38</v>
      </c>
      <c r="V4" s="1">
        <v>6.97</v>
      </c>
      <c r="W4" s="1">
        <v>6.42</v>
      </c>
      <c r="X4" s="1">
        <v>5.58</v>
      </c>
      <c r="Y4" s="1">
        <v>5.66</v>
      </c>
      <c r="Z4" s="1">
        <v>4.41</v>
      </c>
    </row>
    <row r="5" spans="1:26" x14ac:dyDescent="0.25">
      <c r="A5" t="s">
        <v>3</v>
      </c>
      <c r="B5">
        <v>-0.78</v>
      </c>
      <c r="C5">
        <v>-0.37</v>
      </c>
      <c r="D5">
        <v>0.74</v>
      </c>
      <c r="Q5" t="s">
        <v>24</v>
      </c>
      <c r="S5">
        <v>712</v>
      </c>
      <c r="T5">
        <v>712</v>
      </c>
      <c r="U5">
        <v>712</v>
      </c>
      <c r="V5">
        <v>712</v>
      </c>
      <c r="W5">
        <v>712</v>
      </c>
      <c r="X5">
        <v>712</v>
      </c>
      <c r="Y5">
        <v>712</v>
      </c>
      <c r="Z5">
        <v>712</v>
      </c>
    </row>
    <row r="6" spans="1:26" x14ac:dyDescent="0.25">
      <c r="A6" t="s">
        <v>4</v>
      </c>
      <c r="B6">
        <v>-0.1</v>
      </c>
      <c r="C6">
        <v>-0.82</v>
      </c>
      <c r="D6">
        <v>0.68</v>
      </c>
    </row>
    <row r="7" spans="1:26" x14ac:dyDescent="0.25">
      <c r="A7" t="s">
        <v>5</v>
      </c>
      <c r="B7">
        <v>0.55000000000000004</v>
      </c>
      <c r="C7">
        <v>-0.6</v>
      </c>
      <c r="D7">
        <v>0.67</v>
      </c>
      <c r="Q7" t="s">
        <v>25</v>
      </c>
      <c r="R7" t="s">
        <v>14</v>
      </c>
      <c r="S7" s="1">
        <v>1</v>
      </c>
      <c r="T7" s="1">
        <v>0.65</v>
      </c>
      <c r="U7" s="1">
        <v>0.37</v>
      </c>
      <c r="V7" s="1">
        <v>0.2</v>
      </c>
      <c r="W7" s="1">
        <v>0.11</v>
      </c>
      <c r="X7" s="1">
        <v>0.22</v>
      </c>
      <c r="Y7" s="1">
        <v>0.26</v>
      </c>
      <c r="Z7" s="1">
        <v>0.66</v>
      </c>
    </row>
    <row r="8" spans="1:26" x14ac:dyDescent="0.25">
      <c r="A8" t="s">
        <v>6</v>
      </c>
      <c r="B8">
        <v>0.81</v>
      </c>
      <c r="C8">
        <v>-0.15</v>
      </c>
      <c r="D8">
        <v>0.67</v>
      </c>
      <c r="Q8" t="s">
        <v>25</v>
      </c>
      <c r="R8" t="s">
        <v>15</v>
      </c>
      <c r="S8" s="1">
        <v>0.65</v>
      </c>
      <c r="T8" s="1">
        <v>1</v>
      </c>
      <c r="U8" s="1">
        <v>0.72</v>
      </c>
      <c r="V8" s="1">
        <v>0.59</v>
      </c>
      <c r="W8" s="1">
        <v>0.39</v>
      </c>
      <c r="X8" s="1">
        <v>0.31</v>
      </c>
      <c r="Y8" s="1">
        <v>0.16</v>
      </c>
      <c r="Z8" s="1">
        <v>0.42</v>
      </c>
    </row>
    <row r="9" spans="1:26" x14ac:dyDescent="0.25">
      <c r="A9" t="s">
        <v>7</v>
      </c>
      <c r="B9">
        <v>0.69</v>
      </c>
      <c r="C9">
        <v>0.51</v>
      </c>
      <c r="D9">
        <v>0.74</v>
      </c>
      <c r="Q9" t="s">
        <v>25</v>
      </c>
      <c r="R9" t="s">
        <v>16</v>
      </c>
      <c r="S9" s="1">
        <v>0.37</v>
      </c>
      <c r="T9" s="1">
        <v>0.72</v>
      </c>
      <c r="U9" s="1">
        <v>1</v>
      </c>
      <c r="V9" s="1">
        <v>0.79</v>
      </c>
      <c r="W9" s="1">
        <v>0.53</v>
      </c>
      <c r="X9" s="1">
        <v>0.34</v>
      </c>
      <c r="Y9" s="1">
        <v>0.16</v>
      </c>
      <c r="Z9" s="1">
        <v>0.18</v>
      </c>
    </row>
    <row r="10" spans="1:26" x14ac:dyDescent="0.25">
      <c r="Q10" t="s">
        <v>25</v>
      </c>
      <c r="R10" t="s">
        <v>17</v>
      </c>
      <c r="S10" s="1">
        <v>0.2</v>
      </c>
      <c r="T10" s="1">
        <v>0.59</v>
      </c>
      <c r="U10" s="1">
        <v>0.79</v>
      </c>
      <c r="V10" s="1">
        <v>1</v>
      </c>
      <c r="W10" s="1">
        <v>0.71</v>
      </c>
      <c r="X10" s="1">
        <v>0.45</v>
      </c>
      <c r="Y10" s="1">
        <v>0.27</v>
      </c>
      <c r="Z10" s="1">
        <v>0.12</v>
      </c>
    </row>
    <row r="11" spans="1:26" x14ac:dyDescent="0.25">
      <c r="Q11" t="s">
        <v>25</v>
      </c>
      <c r="R11" t="s">
        <v>18</v>
      </c>
      <c r="S11" s="1">
        <v>0.11</v>
      </c>
      <c r="T11" s="1">
        <v>0.39</v>
      </c>
      <c r="U11" s="1">
        <v>0.53</v>
      </c>
      <c r="V11" s="1">
        <v>0.71</v>
      </c>
      <c r="W11" s="1">
        <v>1</v>
      </c>
      <c r="X11" s="1">
        <v>0.75</v>
      </c>
      <c r="Y11" s="1">
        <v>0.49</v>
      </c>
      <c r="Z11" s="1">
        <v>0.25</v>
      </c>
    </row>
    <row r="12" spans="1:26" x14ac:dyDescent="0.25">
      <c r="Q12" t="s">
        <v>25</v>
      </c>
      <c r="R12" t="s">
        <v>19</v>
      </c>
      <c r="S12" s="1">
        <v>0.22</v>
      </c>
      <c r="T12" s="1">
        <v>0.31</v>
      </c>
      <c r="U12" s="1">
        <v>0.34</v>
      </c>
      <c r="V12" s="1">
        <v>0.45</v>
      </c>
      <c r="W12" s="1">
        <v>0.75</v>
      </c>
      <c r="X12" s="1">
        <v>1</v>
      </c>
      <c r="Y12" s="1">
        <v>0.73</v>
      </c>
      <c r="Z12" s="1">
        <v>0.46</v>
      </c>
    </row>
    <row r="13" spans="1:26" x14ac:dyDescent="0.25">
      <c r="Q13" t="s">
        <v>25</v>
      </c>
      <c r="R13" t="s">
        <v>20</v>
      </c>
      <c r="S13" s="1">
        <v>0.26</v>
      </c>
      <c r="T13" s="1">
        <v>0.16</v>
      </c>
      <c r="U13" s="1">
        <v>0.16</v>
      </c>
      <c r="V13" s="1">
        <v>0.27</v>
      </c>
      <c r="W13" s="1">
        <v>0.49</v>
      </c>
      <c r="X13" s="1">
        <v>0.73</v>
      </c>
      <c r="Y13" s="1">
        <v>1</v>
      </c>
      <c r="Z13" s="1">
        <v>0.57999999999999996</v>
      </c>
    </row>
    <row r="14" spans="1:26" x14ac:dyDescent="0.25">
      <c r="Q14" t="s">
        <v>25</v>
      </c>
      <c r="R14" t="s">
        <v>21</v>
      </c>
      <c r="S14" s="1">
        <v>0.66</v>
      </c>
      <c r="T14" s="1">
        <v>0.42</v>
      </c>
      <c r="U14" s="1">
        <v>0.18</v>
      </c>
      <c r="V14" s="1">
        <v>0.12</v>
      </c>
      <c r="W14" s="1">
        <v>0.25</v>
      </c>
      <c r="X14" s="1">
        <v>0.46</v>
      </c>
      <c r="Y14" s="1">
        <v>0.57999999999999996</v>
      </c>
      <c r="Z14" s="1">
        <v>1</v>
      </c>
    </row>
    <row r="16" spans="1:26" x14ac:dyDescent="0.25">
      <c r="Q16" t="s">
        <v>26</v>
      </c>
    </row>
    <row r="17" spans="17:26" x14ac:dyDescent="0.25">
      <c r="Q17" t="s">
        <v>12</v>
      </c>
      <c r="R17" t="s">
        <v>13</v>
      </c>
      <c r="S17" t="s">
        <v>27</v>
      </c>
      <c r="T17" t="s">
        <v>28</v>
      </c>
      <c r="U17" t="s">
        <v>29</v>
      </c>
      <c r="V17" t="s">
        <v>30</v>
      </c>
      <c r="W17" t="s">
        <v>31</v>
      </c>
      <c r="X17" t="s">
        <v>32</v>
      </c>
      <c r="Y17" t="s">
        <v>33</v>
      </c>
      <c r="Z17" t="s">
        <v>34</v>
      </c>
    </row>
    <row r="18" spans="17:26" x14ac:dyDescent="0.25">
      <c r="Q18" t="s">
        <v>22</v>
      </c>
      <c r="S18" s="1">
        <v>-0.41</v>
      </c>
      <c r="T18" s="1">
        <v>-0.4</v>
      </c>
      <c r="U18" s="1">
        <v>0.02</v>
      </c>
      <c r="V18" s="1">
        <v>0.13</v>
      </c>
      <c r="W18" s="1">
        <v>0.25</v>
      </c>
      <c r="X18" s="1">
        <v>0.18</v>
      </c>
      <c r="Y18" s="1">
        <v>0.49</v>
      </c>
      <c r="Z18" s="1">
        <v>-0.28000000000000003</v>
      </c>
    </row>
    <row r="19" spans="17:26" x14ac:dyDescent="0.25">
      <c r="Q19" t="s">
        <v>23</v>
      </c>
      <c r="S19" s="1">
        <v>0.51</v>
      </c>
      <c r="T19" s="1">
        <v>0.39</v>
      </c>
      <c r="U19" s="1">
        <v>0.55000000000000004</v>
      </c>
      <c r="V19" s="1">
        <v>0.57999999999999996</v>
      </c>
      <c r="W19" s="1">
        <v>0.52</v>
      </c>
      <c r="X19" s="1">
        <v>0.46</v>
      </c>
      <c r="Y19" s="1">
        <v>0.57999999999999996</v>
      </c>
      <c r="Z19" s="1">
        <v>0.47</v>
      </c>
    </row>
    <row r="20" spans="17:26" x14ac:dyDescent="0.25">
      <c r="Q20" t="s">
        <v>24</v>
      </c>
      <c r="S20">
        <v>712</v>
      </c>
      <c r="T20">
        <v>712</v>
      </c>
      <c r="U20">
        <v>712</v>
      </c>
      <c r="V20">
        <v>712</v>
      </c>
      <c r="W20">
        <v>712</v>
      </c>
      <c r="X20">
        <v>712</v>
      </c>
      <c r="Y20">
        <v>712</v>
      </c>
      <c r="Z20">
        <v>712</v>
      </c>
    </row>
    <row r="22" spans="17:26" x14ac:dyDescent="0.25">
      <c r="Q22" t="s">
        <v>25</v>
      </c>
      <c r="R22" t="s">
        <v>27</v>
      </c>
      <c r="S22" s="1">
        <v>1</v>
      </c>
      <c r="T22" s="1">
        <v>0.41</v>
      </c>
      <c r="U22" s="1">
        <v>-0.12</v>
      </c>
      <c r="V22" s="1">
        <v>-0.46</v>
      </c>
      <c r="W22" s="1">
        <v>-0.62</v>
      </c>
      <c r="X22" s="1">
        <v>-0.39</v>
      </c>
      <c r="Y22" s="1">
        <v>-7.0000000000000007E-2</v>
      </c>
      <c r="Z22" s="1">
        <v>0.46</v>
      </c>
    </row>
    <row r="23" spans="17:26" x14ac:dyDescent="0.25">
      <c r="Q23" t="s">
        <v>25</v>
      </c>
      <c r="R23" t="s">
        <v>28</v>
      </c>
      <c r="S23" s="1">
        <v>0.41</v>
      </c>
      <c r="T23" s="1">
        <v>1</v>
      </c>
      <c r="U23" s="1">
        <v>0.35</v>
      </c>
      <c r="V23" s="1">
        <v>0.01</v>
      </c>
      <c r="W23" s="1">
        <v>-0.45</v>
      </c>
      <c r="X23" s="1">
        <v>-0.54</v>
      </c>
      <c r="Y23" s="1">
        <v>-0.5</v>
      </c>
      <c r="Z23" s="1">
        <v>-0.04</v>
      </c>
    </row>
    <row r="24" spans="17:26" x14ac:dyDescent="0.25">
      <c r="Q24" t="s">
        <v>25</v>
      </c>
      <c r="R24" t="s">
        <v>29</v>
      </c>
      <c r="S24" s="1">
        <v>-0.12</v>
      </c>
      <c r="T24" s="1">
        <v>0.35</v>
      </c>
      <c r="U24" s="1">
        <v>1</v>
      </c>
      <c r="V24" s="1">
        <v>0.49</v>
      </c>
      <c r="W24" s="1">
        <v>-0.13</v>
      </c>
      <c r="X24" s="1">
        <v>-0.49</v>
      </c>
      <c r="Y24" s="1">
        <v>-0.64</v>
      </c>
      <c r="Z24" s="1">
        <v>-0.51</v>
      </c>
    </row>
    <row r="25" spans="17:26" x14ac:dyDescent="0.25">
      <c r="Q25" t="s">
        <v>25</v>
      </c>
      <c r="R25" t="s">
        <v>30</v>
      </c>
      <c r="S25" s="1">
        <v>-0.46</v>
      </c>
      <c r="T25" s="1">
        <v>0.01</v>
      </c>
      <c r="U25" s="1">
        <v>0.49</v>
      </c>
      <c r="V25" s="1">
        <v>1</v>
      </c>
      <c r="W25" s="1">
        <v>0.26</v>
      </c>
      <c r="X25" s="1">
        <v>-0.32</v>
      </c>
      <c r="Y25" s="1">
        <v>-0.49</v>
      </c>
      <c r="Z25" s="1">
        <v>-0.67</v>
      </c>
    </row>
    <row r="26" spans="17:26" x14ac:dyDescent="0.25">
      <c r="Q26" t="s">
        <v>25</v>
      </c>
      <c r="R26" t="s">
        <v>31</v>
      </c>
      <c r="S26" s="1">
        <v>-0.62</v>
      </c>
      <c r="T26" s="1">
        <v>-0.45</v>
      </c>
      <c r="U26" s="1">
        <v>-0.13</v>
      </c>
      <c r="V26" s="1">
        <v>0.26</v>
      </c>
      <c r="W26" s="1">
        <v>1</v>
      </c>
      <c r="X26" s="1">
        <v>0.35</v>
      </c>
      <c r="Y26" s="1">
        <v>-0.13</v>
      </c>
      <c r="Z26" s="1">
        <v>-0.43</v>
      </c>
    </row>
    <row r="27" spans="17:26" x14ac:dyDescent="0.25">
      <c r="Q27" t="s">
        <v>25</v>
      </c>
      <c r="R27" t="s">
        <v>32</v>
      </c>
      <c r="S27" s="1">
        <v>-0.39</v>
      </c>
      <c r="T27" s="1">
        <v>-0.54</v>
      </c>
      <c r="U27" s="1">
        <v>-0.49</v>
      </c>
      <c r="V27" s="1">
        <v>-0.32</v>
      </c>
      <c r="W27" s="1">
        <v>0.35</v>
      </c>
      <c r="X27" s="1">
        <v>1</v>
      </c>
      <c r="Y27" s="1">
        <v>0.39</v>
      </c>
      <c r="Z27" s="1">
        <v>-0.02</v>
      </c>
    </row>
    <row r="28" spans="17:26" x14ac:dyDescent="0.25">
      <c r="Q28" t="s">
        <v>25</v>
      </c>
      <c r="R28" t="s">
        <v>33</v>
      </c>
      <c r="S28" s="1">
        <v>-7.0000000000000007E-2</v>
      </c>
      <c r="T28" s="1">
        <v>-0.5</v>
      </c>
      <c r="U28" s="1">
        <v>-0.64</v>
      </c>
      <c r="V28" s="1">
        <v>-0.49</v>
      </c>
      <c r="W28" s="1">
        <v>-0.13</v>
      </c>
      <c r="X28" s="1">
        <v>0.39</v>
      </c>
      <c r="Y28" s="1">
        <v>1</v>
      </c>
      <c r="Z28" s="1">
        <v>0.37</v>
      </c>
    </row>
    <row r="29" spans="17:26" x14ac:dyDescent="0.25">
      <c r="Q29" t="s">
        <v>25</v>
      </c>
      <c r="R29" t="s">
        <v>34</v>
      </c>
      <c r="S29" s="1">
        <v>0.46</v>
      </c>
      <c r="T29" s="1">
        <v>-0.04</v>
      </c>
      <c r="U29" s="1">
        <v>-0.51</v>
      </c>
      <c r="V29" s="1">
        <v>-0.67</v>
      </c>
      <c r="W29" s="1">
        <v>-0.43</v>
      </c>
      <c r="X29" s="1">
        <v>-0.02</v>
      </c>
      <c r="Y29" s="1">
        <v>0.37</v>
      </c>
      <c r="Z29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5A7E-8E98-452C-A35A-23755D6D32A3}">
  <dimension ref="A1:U10"/>
  <sheetViews>
    <sheetView zoomScaleNormal="100" workbookViewId="0"/>
  </sheetViews>
  <sheetFormatPr defaultRowHeight="15" x14ac:dyDescent="0.25"/>
  <sheetData>
    <row r="1" spans="1:21" x14ac:dyDescent="0.25">
      <c r="B1" t="s">
        <v>8</v>
      </c>
      <c r="C1" t="s">
        <v>9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</row>
    <row r="2" spans="1:21" x14ac:dyDescent="0.25">
      <c r="A2" t="s">
        <v>0</v>
      </c>
      <c r="B2">
        <v>3.259621E-2</v>
      </c>
      <c r="C2">
        <v>0.87221601599999998</v>
      </c>
      <c r="Q2">
        <f>ATAN2(B2,C2)</f>
        <v>1.5334419937024524</v>
      </c>
      <c r="R2">
        <f>DEGREES(Q2)</f>
        <v>87.859754367277077</v>
      </c>
      <c r="S2">
        <f>R2</f>
        <v>87.859754367277077</v>
      </c>
      <c r="T2">
        <v>90</v>
      </c>
      <c r="U2">
        <f>S2-T2</f>
        <v>-2.1402456327229231</v>
      </c>
    </row>
    <row r="3" spans="1:21" x14ac:dyDescent="0.25">
      <c r="A3" t="s">
        <v>1</v>
      </c>
      <c r="B3">
        <v>-0.56793273</v>
      </c>
      <c r="C3">
        <v>0.59377502000000004</v>
      </c>
      <c r="Q3">
        <f t="shared" ref="Q3:Q9" si="0">ATAN2(B3,C3)</f>
        <v>2.33395307135702</v>
      </c>
      <c r="R3">
        <f t="shared" ref="R3:R9" si="1">DEGREES(Q3)</f>
        <v>133.72566057035311</v>
      </c>
      <c r="S3">
        <f t="shared" ref="S3" si="2">R3</f>
        <v>133.72566057035311</v>
      </c>
      <c r="T3">
        <v>135</v>
      </c>
      <c r="U3">
        <f>T3-S3</f>
        <v>1.2743394296468864</v>
      </c>
    </row>
    <row r="4" spans="1:21" x14ac:dyDescent="0.25">
      <c r="A4" t="s">
        <v>2</v>
      </c>
      <c r="B4">
        <v>-0.85243488000000001</v>
      </c>
      <c r="C4">
        <v>-2.5630855000000001E-2</v>
      </c>
      <c r="Q4">
        <f t="shared" si="0"/>
        <v>-3.1115338939953849</v>
      </c>
      <c r="R4">
        <f t="shared" si="1"/>
        <v>-178.27775993784203</v>
      </c>
      <c r="S4">
        <f>360+R4</f>
        <v>181.72224006215797</v>
      </c>
      <c r="T4">
        <v>180</v>
      </c>
      <c r="U4">
        <f>S4-T4</f>
        <v>1.7222400621579652</v>
      </c>
    </row>
    <row r="5" spans="1:21" x14ac:dyDescent="0.25">
      <c r="A5" t="s">
        <v>3</v>
      </c>
      <c r="B5">
        <v>-0.70312048000000005</v>
      </c>
      <c r="C5">
        <v>-0.49836430199999998</v>
      </c>
      <c r="Q5">
        <f t="shared" si="0"/>
        <v>-2.5249921275219425</v>
      </c>
      <c r="R5">
        <f t="shared" si="1"/>
        <v>-144.67139221076587</v>
      </c>
      <c r="S5">
        <f>360+R5</f>
        <v>215.32860778923413</v>
      </c>
      <c r="T5">
        <v>225</v>
      </c>
      <c r="U5">
        <f t="shared" ref="U5:U8" si="3">T5-S5</f>
        <v>9.6713922107658732</v>
      </c>
    </row>
    <row r="6" spans="1:21" x14ac:dyDescent="0.25">
      <c r="A6" t="s">
        <v>4</v>
      </c>
      <c r="B6">
        <v>4.3445699999999997E-2</v>
      </c>
      <c r="C6">
        <v>-0.82222188200000002</v>
      </c>
      <c r="Q6">
        <f t="shared" si="0"/>
        <v>-1.5180060337202703</v>
      </c>
      <c r="R6">
        <f t="shared" si="1"/>
        <v>-86.975339007565225</v>
      </c>
      <c r="S6">
        <f t="shared" ref="S6:S8" si="4">360+R6</f>
        <v>273.02466099243475</v>
      </c>
      <c r="T6">
        <v>270</v>
      </c>
      <c r="U6">
        <f>S6-T6</f>
        <v>3.0246609924347467</v>
      </c>
    </row>
    <row r="7" spans="1:21" x14ac:dyDescent="0.25">
      <c r="A7" t="s">
        <v>5</v>
      </c>
      <c r="B7">
        <v>0.65062439999999999</v>
      </c>
      <c r="C7">
        <v>-0.496755638</v>
      </c>
      <c r="Q7">
        <f t="shared" si="0"/>
        <v>-0.65208906633444297</v>
      </c>
      <c r="R7">
        <f t="shared" si="1"/>
        <v>-37.36195136758996</v>
      </c>
      <c r="S7">
        <f t="shared" si="4"/>
        <v>322.63804863241006</v>
      </c>
      <c r="T7">
        <v>315</v>
      </c>
      <c r="U7">
        <f>S7-T7</f>
        <v>7.6380486324100616</v>
      </c>
    </row>
    <row r="8" spans="1:21" x14ac:dyDescent="0.25">
      <c r="A8" t="s">
        <v>6</v>
      </c>
      <c r="B8">
        <v>0.82042654000000004</v>
      </c>
      <c r="C8">
        <v>-6.8814130000000003E-3</v>
      </c>
      <c r="Q8">
        <f t="shared" si="0"/>
        <v>-8.387407400683328E-3</v>
      </c>
      <c r="R8">
        <f t="shared" si="1"/>
        <v>-0.48056304511594689</v>
      </c>
      <c r="S8">
        <f t="shared" si="4"/>
        <v>359.51943695488404</v>
      </c>
      <c r="T8">
        <v>360</v>
      </c>
      <c r="U8">
        <f t="shared" si="3"/>
        <v>0.48056304511595727</v>
      </c>
    </row>
    <row r="9" spans="1:21" x14ac:dyDescent="0.25">
      <c r="A9" t="s">
        <v>7</v>
      </c>
      <c r="B9">
        <v>0.58890785000000001</v>
      </c>
      <c r="C9">
        <v>0.62377833900000001</v>
      </c>
      <c r="Q9">
        <f t="shared" si="0"/>
        <v>0.81414499284082043</v>
      </c>
      <c r="R9">
        <f t="shared" si="1"/>
        <v>46.647072001487636</v>
      </c>
      <c r="S9">
        <f>R9</f>
        <v>46.647072001487636</v>
      </c>
      <c r="T9">
        <v>45</v>
      </c>
      <c r="U9">
        <f>S9-T9</f>
        <v>1.6470720014876363</v>
      </c>
    </row>
    <row r="10" spans="1:21" x14ac:dyDescent="0.25">
      <c r="B10">
        <v>1</v>
      </c>
      <c r="C10">
        <v>1</v>
      </c>
      <c r="U10">
        <f>AVERAGE(U2:U9)</f>
        <v>2.9147588426620255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A66F-BB82-480F-A426-4710B08AE675}">
  <dimension ref="A1:J26"/>
  <sheetViews>
    <sheetView workbookViewId="0"/>
  </sheetViews>
  <sheetFormatPr defaultRowHeight="15" x14ac:dyDescent="0.25"/>
  <sheetData>
    <row r="1" spans="1:10" x14ac:dyDescent="0.25">
      <c r="B1" t="s">
        <v>231</v>
      </c>
      <c r="C1" s="10" t="s">
        <v>232</v>
      </c>
      <c r="D1" t="s">
        <v>257</v>
      </c>
      <c r="E1" t="s">
        <v>258</v>
      </c>
    </row>
    <row r="2" spans="1:10" x14ac:dyDescent="0.25">
      <c r="A2" t="s">
        <v>233</v>
      </c>
      <c r="B2">
        <v>0.04</v>
      </c>
      <c r="C2" s="11">
        <v>1.2999999999999999E-2</v>
      </c>
      <c r="D2">
        <v>0.13</v>
      </c>
      <c r="E2">
        <v>0.14000000000000001</v>
      </c>
      <c r="F2" t="s">
        <v>259</v>
      </c>
    </row>
    <row r="3" spans="1:10" x14ac:dyDescent="0.25">
      <c r="A3" t="s">
        <v>234</v>
      </c>
      <c r="B3">
        <v>0.22</v>
      </c>
      <c r="C3" s="11">
        <v>5.2999999999999999E-2</v>
      </c>
      <c r="D3">
        <v>0.11</v>
      </c>
      <c r="E3">
        <v>0.11</v>
      </c>
      <c r="F3" t="s">
        <v>259</v>
      </c>
    </row>
    <row r="4" spans="1:10" x14ac:dyDescent="0.25">
      <c r="A4" t="s">
        <v>235</v>
      </c>
      <c r="B4">
        <v>0.53</v>
      </c>
      <c r="C4" s="11">
        <v>0.35</v>
      </c>
      <c r="D4">
        <v>0.11</v>
      </c>
      <c r="E4">
        <v>0.19</v>
      </c>
      <c r="F4" t="s">
        <v>176</v>
      </c>
    </row>
    <row r="5" spans="1:10" x14ac:dyDescent="0.25">
      <c r="A5" t="s">
        <v>236</v>
      </c>
      <c r="B5">
        <v>0.8</v>
      </c>
      <c r="C5" s="12">
        <v>0.35</v>
      </c>
      <c r="D5">
        <v>0.37</v>
      </c>
      <c r="E5">
        <v>0.47</v>
      </c>
      <c r="F5" t="s">
        <v>259</v>
      </c>
    </row>
    <row r="7" spans="1:10" x14ac:dyDescent="0.25">
      <c r="A7" t="s">
        <v>240</v>
      </c>
      <c r="B7" t="s">
        <v>239</v>
      </c>
      <c r="C7" t="s">
        <v>241</v>
      </c>
      <c r="D7" t="s">
        <v>242</v>
      </c>
      <c r="E7" t="s">
        <v>243</v>
      </c>
      <c r="F7" t="s">
        <v>244</v>
      </c>
      <c r="G7" t="s">
        <v>245</v>
      </c>
      <c r="H7" t="s">
        <v>248</v>
      </c>
      <c r="I7" t="s">
        <v>246</v>
      </c>
      <c r="J7" t="s">
        <v>247</v>
      </c>
    </row>
    <row r="8" spans="1:10" x14ac:dyDescent="0.25">
      <c r="A8" t="s">
        <v>237</v>
      </c>
      <c r="B8" t="s">
        <v>237</v>
      </c>
      <c r="C8">
        <v>24</v>
      </c>
      <c r="D8">
        <v>12</v>
      </c>
      <c r="E8">
        <v>6.9000000000000006E-2</v>
      </c>
      <c r="F8" t="s">
        <v>385</v>
      </c>
      <c r="G8">
        <v>0.94899999999999995</v>
      </c>
      <c r="H8">
        <v>0.94</v>
      </c>
      <c r="I8">
        <v>0.29799999999999999</v>
      </c>
      <c r="J8">
        <v>0.221</v>
      </c>
    </row>
    <row r="9" spans="1:10" x14ac:dyDescent="0.25">
      <c r="A9" s="13" t="s">
        <v>238</v>
      </c>
      <c r="B9" s="14" t="s">
        <v>237</v>
      </c>
      <c r="C9" s="14">
        <v>17</v>
      </c>
      <c r="D9" s="14">
        <v>19</v>
      </c>
      <c r="E9" s="14">
        <v>3.9E-2</v>
      </c>
      <c r="F9" s="14" t="s">
        <v>386</v>
      </c>
      <c r="G9" s="14">
        <v>0.97699999999999998</v>
      </c>
      <c r="H9" s="14">
        <v>0.96299999999999997</v>
      </c>
      <c r="I9" s="14">
        <v>0.10299999999999999</v>
      </c>
      <c r="J9" s="15">
        <v>-1.9E-2</v>
      </c>
    </row>
    <row r="10" spans="1:10" x14ac:dyDescent="0.25">
      <c r="A10" t="s">
        <v>237</v>
      </c>
      <c r="B10" t="s">
        <v>238</v>
      </c>
      <c r="C10">
        <v>17</v>
      </c>
      <c r="D10">
        <v>19</v>
      </c>
      <c r="E10">
        <v>6.0999999999999999E-2</v>
      </c>
      <c r="F10" t="s">
        <v>387</v>
      </c>
      <c r="G10">
        <v>0.95799999999999996</v>
      </c>
      <c r="H10">
        <v>0.93200000000000005</v>
      </c>
      <c r="I10">
        <v>0.21299999999999999</v>
      </c>
      <c r="J10">
        <v>9.0999999999999998E-2</v>
      </c>
    </row>
    <row r="12" spans="1:10" x14ac:dyDescent="0.25">
      <c r="A12" t="s">
        <v>249</v>
      </c>
    </row>
    <row r="13" spans="1:10" x14ac:dyDescent="0.25">
      <c r="A13" t="s">
        <v>250</v>
      </c>
      <c r="B13" t="s">
        <v>251</v>
      </c>
      <c r="C13" t="s">
        <v>252</v>
      </c>
      <c r="D13" t="s">
        <v>253</v>
      </c>
      <c r="E13" t="s">
        <v>254</v>
      </c>
      <c r="F13" t="s">
        <v>255</v>
      </c>
    </row>
    <row r="14" spans="1:10" x14ac:dyDescent="0.25">
      <c r="A14">
        <v>1</v>
      </c>
      <c r="B14">
        <v>288</v>
      </c>
      <c r="C14">
        <v>261</v>
      </c>
      <c r="D14">
        <v>0</v>
      </c>
      <c r="E14">
        <v>0.8125</v>
      </c>
      <c r="F14">
        <v>3.9682500000000001E-4</v>
      </c>
    </row>
    <row r="15" spans="1:10" x14ac:dyDescent="0.25">
      <c r="A15">
        <v>2</v>
      </c>
      <c r="B15">
        <v>288</v>
      </c>
      <c r="C15">
        <v>275</v>
      </c>
      <c r="D15">
        <v>1</v>
      </c>
      <c r="E15">
        <v>0.91319439999999996</v>
      </c>
      <c r="F15">
        <v>3.9682500000000001E-4</v>
      </c>
    </row>
    <row r="17" spans="1:6" x14ac:dyDescent="0.25">
      <c r="A17" s="16" t="s">
        <v>256</v>
      </c>
      <c r="B17" s="17"/>
      <c r="C17" s="17"/>
      <c r="D17" s="17"/>
      <c r="E17" s="17"/>
      <c r="F17" s="18"/>
    </row>
    <row r="18" spans="1:6" x14ac:dyDescent="0.25">
      <c r="A18" s="19" t="s">
        <v>250</v>
      </c>
      <c r="B18" s="20" t="s">
        <v>251</v>
      </c>
      <c r="C18" s="20" t="s">
        <v>252</v>
      </c>
      <c r="D18" s="20" t="s">
        <v>253</v>
      </c>
      <c r="E18" s="20" t="s">
        <v>254</v>
      </c>
      <c r="F18" s="21" t="s">
        <v>255</v>
      </c>
    </row>
    <row r="19" spans="1:6" x14ac:dyDescent="0.25">
      <c r="A19" s="19">
        <v>1</v>
      </c>
      <c r="B19" s="20">
        <v>288</v>
      </c>
      <c r="C19" s="20">
        <v>283</v>
      </c>
      <c r="D19" s="20">
        <v>1</v>
      </c>
      <c r="E19" s="20">
        <v>0.96875</v>
      </c>
      <c r="F19" s="21">
        <v>3.9682500000000001E-4</v>
      </c>
    </row>
    <row r="20" spans="1:6" x14ac:dyDescent="0.25">
      <c r="A20" s="22">
        <v>2</v>
      </c>
      <c r="B20" s="23">
        <v>288</v>
      </c>
      <c r="C20" s="23">
        <v>288</v>
      </c>
      <c r="D20" s="23">
        <v>0</v>
      </c>
      <c r="E20" s="23">
        <v>1</v>
      </c>
      <c r="F20" s="24">
        <v>3.9682500000000001E-4</v>
      </c>
    </row>
    <row r="22" spans="1:6" x14ac:dyDescent="0.25">
      <c r="A22" s="55" t="s">
        <v>388</v>
      </c>
    </row>
    <row r="23" spans="1:6" x14ac:dyDescent="0.25">
      <c r="A23" s="55" t="s">
        <v>389</v>
      </c>
    </row>
    <row r="24" spans="1:6" x14ac:dyDescent="0.25">
      <c r="A24" s="55" t="s">
        <v>390</v>
      </c>
    </row>
    <row r="25" spans="1:6" x14ac:dyDescent="0.25">
      <c r="A25" s="55" t="s">
        <v>391</v>
      </c>
    </row>
    <row r="26" spans="1:6" x14ac:dyDescent="0.25">
      <c r="A26" s="55" t="s">
        <v>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3ED-83B9-44E9-90FA-1328A263E014}">
  <dimension ref="A1:W31"/>
  <sheetViews>
    <sheetView workbookViewId="0">
      <selection sqref="A1:K1"/>
    </sheetView>
  </sheetViews>
  <sheetFormatPr defaultRowHeight="15" x14ac:dyDescent="0.25"/>
  <sheetData>
    <row r="1" spans="1:23" x14ac:dyDescent="0.25">
      <c r="A1" s="54" t="s">
        <v>261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41"/>
      <c r="M1" s="54" t="s">
        <v>261</v>
      </c>
      <c r="N1" s="54"/>
      <c r="O1" s="54"/>
      <c r="P1" s="54"/>
      <c r="Q1" s="54"/>
      <c r="R1" s="54"/>
      <c r="S1" s="54"/>
      <c r="T1" s="54"/>
      <c r="U1" s="54"/>
      <c r="V1" s="54"/>
      <c r="W1" s="41"/>
    </row>
    <row r="2" spans="1:23" x14ac:dyDescent="0.25">
      <c r="A2" s="42" t="s">
        <v>260</v>
      </c>
      <c r="B2" s="42"/>
      <c r="C2" s="43" t="s">
        <v>271</v>
      </c>
      <c r="D2" s="44" t="s">
        <v>274</v>
      </c>
      <c r="E2" s="44" t="s">
        <v>275</v>
      </c>
      <c r="F2" s="44" t="s">
        <v>276</v>
      </c>
      <c r="G2" s="44" t="s">
        <v>277</v>
      </c>
      <c r="H2" s="44" t="s">
        <v>278</v>
      </c>
      <c r="I2" s="44" t="s">
        <v>279</v>
      </c>
      <c r="J2" s="44" t="s">
        <v>280</v>
      </c>
      <c r="K2" s="45" t="s">
        <v>281</v>
      </c>
      <c r="L2" s="41"/>
      <c r="M2" s="42" t="s">
        <v>260</v>
      </c>
      <c r="N2" s="42"/>
      <c r="O2" s="43" t="s">
        <v>323</v>
      </c>
      <c r="P2" s="44" t="s">
        <v>324</v>
      </c>
      <c r="Q2" s="44" t="s">
        <v>325</v>
      </c>
      <c r="R2" s="44" t="s">
        <v>326</v>
      </c>
      <c r="S2" s="44" t="s">
        <v>327</v>
      </c>
      <c r="T2" s="44" t="s">
        <v>328</v>
      </c>
      <c r="U2" s="44" t="s">
        <v>329</v>
      </c>
      <c r="V2" s="45" t="s">
        <v>330</v>
      </c>
      <c r="W2" s="41"/>
    </row>
    <row r="3" spans="1:23" x14ac:dyDescent="0.25">
      <c r="A3" s="46" t="s">
        <v>262</v>
      </c>
      <c r="B3" s="47" t="s">
        <v>272</v>
      </c>
      <c r="C3" s="25" t="s">
        <v>284</v>
      </c>
      <c r="D3" s="26">
        <v>0.16270210541603691</v>
      </c>
      <c r="E3" s="26">
        <v>-5.5610176198874241E-2</v>
      </c>
      <c r="F3" s="26">
        <v>-0.15182424726257307</v>
      </c>
      <c r="G3" s="26">
        <v>-0.23831704252865199</v>
      </c>
      <c r="H3" s="26">
        <v>-6.5162082867040061E-2</v>
      </c>
      <c r="I3" s="26">
        <v>0.13998697476121444</v>
      </c>
      <c r="J3" s="27" t="s">
        <v>292</v>
      </c>
      <c r="K3" s="28">
        <v>7.7020858509018283E-2</v>
      </c>
      <c r="L3" s="41"/>
      <c r="M3" s="46" t="s">
        <v>331</v>
      </c>
      <c r="N3" s="47" t="s">
        <v>272</v>
      </c>
      <c r="O3" s="25" t="s">
        <v>339</v>
      </c>
      <c r="P3" s="26">
        <v>0.2175721290976835</v>
      </c>
      <c r="Q3" s="27" t="s">
        <v>340</v>
      </c>
      <c r="R3" s="27" t="s">
        <v>341</v>
      </c>
      <c r="S3" s="27" t="s">
        <v>342</v>
      </c>
      <c r="T3" s="26">
        <v>-0.23202433438584746</v>
      </c>
      <c r="U3" s="26">
        <v>0.19247654419645532</v>
      </c>
      <c r="V3" s="52" t="s">
        <v>343</v>
      </c>
    </row>
    <row r="4" spans="1:23" x14ac:dyDescent="0.25">
      <c r="A4" s="48"/>
      <c r="B4" s="48" t="s">
        <v>273</v>
      </c>
      <c r="C4" s="29">
        <v>2.507797539009395E-8</v>
      </c>
      <c r="D4" s="30">
        <v>0.19895246387782356</v>
      </c>
      <c r="E4" s="30">
        <v>0.66250942408946256</v>
      </c>
      <c r="F4" s="30">
        <v>0.23106786258651033</v>
      </c>
      <c r="G4" s="30">
        <v>5.7909461122461002E-2</v>
      </c>
      <c r="H4" s="30">
        <v>0.60895439326786927</v>
      </c>
      <c r="I4" s="30">
        <v>0.26991137520559288</v>
      </c>
      <c r="J4" s="30">
        <v>8.1566293978766729E-3</v>
      </c>
      <c r="K4" s="31">
        <v>0.54523058050285944</v>
      </c>
      <c r="L4" s="41"/>
      <c r="M4" s="48"/>
      <c r="N4" s="48" t="s">
        <v>273</v>
      </c>
      <c r="O4" s="29">
        <v>1.6210905913189526E-14</v>
      </c>
      <c r="P4" s="30">
        <v>8.4162835853089493E-2</v>
      </c>
      <c r="Q4" s="30">
        <v>3.3301037011738428E-2</v>
      </c>
      <c r="R4" s="30">
        <v>2.1329567815997963E-3</v>
      </c>
      <c r="S4" s="30">
        <v>4.833998269757341E-7</v>
      </c>
      <c r="T4" s="30">
        <v>6.5055681397444359E-2</v>
      </c>
      <c r="U4" s="30">
        <v>0.12757096545568283</v>
      </c>
      <c r="V4" s="31">
        <v>1.0482782885412001E-4</v>
      </c>
    </row>
    <row r="5" spans="1:23" x14ac:dyDescent="0.25">
      <c r="A5" s="49"/>
      <c r="B5" s="49" t="s">
        <v>24</v>
      </c>
      <c r="C5" s="32">
        <v>64</v>
      </c>
      <c r="D5" s="33">
        <v>64</v>
      </c>
      <c r="E5" s="33">
        <v>64</v>
      </c>
      <c r="F5" s="33">
        <v>64</v>
      </c>
      <c r="G5" s="33">
        <v>64</v>
      </c>
      <c r="H5" s="33">
        <v>64</v>
      </c>
      <c r="I5" s="33">
        <v>64</v>
      </c>
      <c r="J5" s="33">
        <v>64</v>
      </c>
      <c r="K5" s="34">
        <v>64</v>
      </c>
      <c r="L5" s="41"/>
      <c r="M5" s="49"/>
      <c r="N5" s="49" t="s">
        <v>24</v>
      </c>
      <c r="O5" s="32">
        <v>64</v>
      </c>
      <c r="P5" s="33">
        <v>64</v>
      </c>
      <c r="Q5" s="33">
        <v>64</v>
      </c>
      <c r="R5" s="33">
        <v>64</v>
      </c>
      <c r="S5" s="33">
        <v>64</v>
      </c>
      <c r="T5" s="33">
        <v>64</v>
      </c>
      <c r="U5" s="33">
        <v>64</v>
      </c>
      <c r="V5" s="34">
        <v>64</v>
      </c>
    </row>
    <row r="6" spans="1:23" x14ac:dyDescent="0.25">
      <c r="A6" s="49" t="s">
        <v>263</v>
      </c>
      <c r="B6" s="48" t="s">
        <v>272</v>
      </c>
      <c r="C6" s="35" t="s">
        <v>285</v>
      </c>
      <c r="D6" s="36" t="s">
        <v>287</v>
      </c>
      <c r="E6" s="36" t="s">
        <v>292</v>
      </c>
      <c r="F6" s="30">
        <v>0.21660985637981994</v>
      </c>
      <c r="G6" s="30">
        <v>6.2967715542633029E-2</v>
      </c>
      <c r="H6" s="30">
        <v>-5.8732245172195378E-2</v>
      </c>
      <c r="I6" s="30">
        <v>-3.201577962158441E-2</v>
      </c>
      <c r="J6" s="30">
        <v>4.0661349951333879E-2</v>
      </c>
      <c r="K6" s="31">
        <v>0.24383317305681559</v>
      </c>
      <c r="L6" s="41"/>
      <c r="M6" s="49" t="s">
        <v>332</v>
      </c>
      <c r="N6" s="48" t="s">
        <v>272</v>
      </c>
      <c r="O6" s="35" t="s">
        <v>344</v>
      </c>
      <c r="P6" s="36" t="s">
        <v>345</v>
      </c>
      <c r="Q6" s="36" t="s">
        <v>346</v>
      </c>
      <c r="R6" s="30">
        <v>5.8214740616112398E-2</v>
      </c>
      <c r="S6" s="36" t="s">
        <v>347</v>
      </c>
      <c r="T6" s="36" t="s">
        <v>348</v>
      </c>
      <c r="U6" s="36" t="s">
        <v>349</v>
      </c>
      <c r="V6" s="31">
        <v>4.0052867488982666E-2</v>
      </c>
    </row>
    <row r="7" spans="1:23" x14ac:dyDescent="0.25">
      <c r="A7" s="48"/>
      <c r="B7" s="48" t="s">
        <v>273</v>
      </c>
      <c r="C7" s="29">
        <v>1.3124657515677714E-2</v>
      </c>
      <c r="D7" s="30">
        <v>3.6520333563096901E-4</v>
      </c>
      <c r="E7" s="30">
        <v>8.0923340555789092E-3</v>
      </c>
      <c r="F7" s="30">
        <v>8.5577701096888531E-2</v>
      </c>
      <c r="G7" s="30">
        <v>0.62109123520624931</v>
      </c>
      <c r="H7" s="30">
        <v>0.64480166602965494</v>
      </c>
      <c r="I7" s="30">
        <v>0.80170389836067235</v>
      </c>
      <c r="J7" s="30">
        <v>0.74971775665668883</v>
      </c>
      <c r="K7" s="31">
        <v>5.2181294453997343E-2</v>
      </c>
      <c r="L7" s="41"/>
      <c r="M7" s="48"/>
      <c r="N7" s="48" t="s">
        <v>273</v>
      </c>
      <c r="O7" s="29">
        <v>6.0429138065139676E-4</v>
      </c>
      <c r="P7" s="30">
        <v>5.4586951301926585E-7</v>
      </c>
      <c r="Q7" s="30">
        <v>4.2311957331301137E-2</v>
      </c>
      <c r="R7" s="30">
        <v>0.64772363013208156</v>
      </c>
      <c r="S7" s="30">
        <v>2.451034496672604E-3</v>
      </c>
      <c r="T7" s="30">
        <v>2.2900775976260259E-5</v>
      </c>
      <c r="U7" s="30">
        <v>4.7384625951118912E-2</v>
      </c>
      <c r="V7" s="31">
        <v>0.75334348434344467</v>
      </c>
    </row>
    <row r="8" spans="1:23" x14ac:dyDescent="0.25">
      <c r="A8" s="49"/>
      <c r="B8" s="49" t="s">
        <v>24</v>
      </c>
      <c r="C8" s="32">
        <v>64</v>
      </c>
      <c r="D8" s="33">
        <v>64</v>
      </c>
      <c r="E8" s="33">
        <v>64</v>
      </c>
      <c r="F8" s="33">
        <v>64</v>
      </c>
      <c r="G8" s="33">
        <v>64</v>
      </c>
      <c r="H8" s="33">
        <v>64</v>
      </c>
      <c r="I8" s="33">
        <v>64</v>
      </c>
      <c r="J8" s="33">
        <v>64</v>
      </c>
      <c r="K8" s="34">
        <v>64</v>
      </c>
      <c r="L8" s="41"/>
      <c r="M8" s="49"/>
      <c r="N8" s="49" t="s">
        <v>24</v>
      </c>
      <c r="O8" s="32">
        <v>64</v>
      </c>
      <c r="P8" s="33">
        <v>64</v>
      </c>
      <c r="Q8" s="33">
        <v>64</v>
      </c>
      <c r="R8" s="33">
        <v>64</v>
      </c>
      <c r="S8" s="33">
        <v>64</v>
      </c>
      <c r="T8" s="33">
        <v>64</v>
      </c>
      <c r="U8" s="33">
        <v>64</v>
      </c>
      <c r="V8" s="34">
        <v>64</v>
      </c>
    </row>
    <row r="9" spans="1:23" x14ac:dyDescent="0.25">
      <c r="A9" s="49" t="s">
        <v>264</v>
      </c>
      <c r="B9" s="48" t="s">
        <v>272</v>
      </c>
      <c r="C9" s="29">
        <v>8.6710419892237711E-2</v>
      </c>
      <c r="D9" s="36" t="s">
        <v>288</v>
      </c>
      <c r="E9" s="36" t="s">
        <v>293</v>
      </c>
      <c r="F9" s="36" t="s">
        <v>297</v>
      </c>
      <c r="G9" s="36" t="s">
        <v>302</v>
      </c>
      <c r="H9" s="30">
        <v>4.6574357997986725E-2</v>
      </c>
      <c r="I9" s="30">
        <v>-0.11173944010845227</v>
      </c>
      <c r="J9" s="30">
        <v>-0.21687441080567182</v>
      </c>
      <c r="K9" s="37" t="s">
        <v>317</v>
      </c>
      <c r="L9" s="41"/>
      <c r="M9" s="49" t="s">
        <v>333</v>
      </c>
      <c r="N9" s="48" t="s">
        <v>272</v>
      </c>
      <c r="O9" s="29">
        <v>-0.16938007825175461</v>
      </c>
      <c r="P9" s="36" t="s">
        <v>350</v>
      </c>
      <c r="Q9" s="36" t="s">
        <v>351</v>
      </c>
      <c r="R9" s="36" t="s">
        <v>297</v>
      </c>
      <c r="S9" s="30">
        <v>9.2476331303920231E-2</v>
      </c>
      <c r="T9" s="36" t="s">
        <v>352</v>
      </c>
      <c r="U9" s="36" t="s">
        <v>353</v>
      </c>
      <c r="V9" s="37" t="s">
        <v>354</v>
      </c>
    </row>
    <row r="10" spans="1:23" x14ac:dyDescent="0.25">
      <c r="A10" s="48"/>
      <c r="B10" s="48" t="s">
        <v>273</v>
      </c>
      <c r="C10" s="29">
        <v>0.49568402061812555</v>
      </c>
      <c r="D10" s="30">
        <v>2.1508238813777436E-6</v>
      </c>
      <c r="E10" s="30">
        <v>5.360087272349836E-10</v>
      </c>
      <c r="F10" s="30">
        <v>1.878463536435879E-7</v>
      </c>
      <c r="G10" s="30">
        <v>1.359004582211979E-3</v>
      </c>
      <c r="H10" s="30">
        <v>0.71477571749933322</v>
      </c>
      <c r="I10" s="30">
        <v>0.37937173248850786</v>
      </c>
      <c r="J10" s="30">
        <v>8.518686078856906E-2</v>
      </c>
      <c r="K10" s="31">
        <v>1.4224948385513353E-4</v>
      </c>
      <c r="L10" s="41"/>
      <c r="M10" s="48"/>
      <c r="N10" s="48" t="s">
        <v>273</v>
      </c>
      <c r="O10" s="29">
        <v>0.18088834657966091</v>
      </c>
      <c r="P10" s="30">
        <v>8.4789927806550828E-4</v>
      </c>
      <c r="Q10" s="30">
        <v>2.9097738465418714E-14</v>
      </c>
      <c r="R10" s="30">
        <v>1.9710769914302825E-7</v>
      </c>
      <c r="S10" s="30">
        <v>0.46735514420270408</v>
      </c>
      <c r="T10" s="30">
        <v>9.7113603479107347E-5</v>
      </c>
      <c r="U10" s="30">
        <v>1.220151861136811E-8</v>
      </c>
      <c r="V10" s="31">
        <v>1.8551437514787558E-7</v>
      </c>
    </row>
    <row r="11" spans="1:23" x14ac:dyDescent="0.25">
      <c r="A11" s="49"/>
      <c r="B11" s="49" t="s">
        <v>24</v>
      </c>
      <c r="C11" s="32">
        <v>64</v>
      </c>
      <c r="D11" s="33">
        <v>64</v>
      </c>
      <c r="E11" s="33">
        <v>64</v>
      </c>
      <c r="F11" s="33">
        <v>64</v>
      </c>
      <c r="G11" s="33">
        <v>64</v>
      </c>
      <c r="H11" s="33">
        <v>64</v>
      </c>
      <c r="I11" s="33">
        <v>64</v>
      </c>
      <c r="J11" s="33">
        <v>64</v>
      </c>
      <c r="K11" s="34">
        <v>64</v>
      </c>
      <c r="L11" s="41"/>
      <c r="M11" s="49"/>
      <c r="N11" s="49" t="s">
        <v>24</v>
      </c>
      <c r="O11" s="32">
        <v>64</v>
      </c>
      <c r="P11" s="33">
        <v>64</v>
      </c>
      <c r="Q11" s="33">
        <v>64</v>
      </c>
      <c r="R11" s="33">
        <v>64</v>
      </c>
      <c r="S11" s="33">
        <v>64</v>
      </c>
      <c r="T11" s="33">
        <v>64</v>
      </c>
      <c r="U11" s="33">
        <v>64</v>
      </c>
      <c r="V11" s="34">
        <v>64</v>
      </c>
    </row>
    <row r="12" spans="1:23" x14ac:dyDescent="0.25">
      <c r="A12" s="49" t="s">
        <v>265</v>
      </c>
      <c r="B12" s="48" t="s">
        <v>272</v>
      </c>
      <c r="C12" s="29">
        <v>3.352461342901096E-2</v>
      </c>
      <c r="D12" s="36" t="s">
        <v>289</v>
      </c>
      <c r="E12" s="36" t="s">
        <v>294</v>
      </c>
      <c r="F12" s="36" t="s">
        <v>298</v>
      </c>
      <c r="G12" s="36" t="s">
        <v>303</v>
      </c>
      <c r="H12" s="30">
        <v>8.9651174095850591E-2</v>
      </c>
      <c r="I12" s="30">
        <v>-9.6168083728300227E-2</v>
      </c>
      <c r="J12" s="30">
        <v>-0.20041948546611718</v>
      </c>
      <c r="K12" s="37" t="s">
        <v>318</v>
      </c>
      <c r="L12" s="41"/>
      <c r="M12" s="49" t="s">
        <v>334</v>
      </c>
      <c r="N12" s="48" t="s">
        <v>272</v>
      </c>
      <c r="O12" s="35" t="s">
        <v>355</v>
      </c>
      <c r="P12" s="30">
        <v>0.11694971928620257</v>
      </c>
      <c r="Q12" s="36" t="s">
        <v>356</v>
      </c>
      <c r="R12" s="36" t="s">
        <v>357</v>
      </c>
      <c r="S12" s="36" t="s">
        <v>358</v>
      </c>
      <c r="T12" s="36" t="s">
        <v>359</v>
      </c>
      <c r="U12" s="36" t="s">
        <v>360</v>
      </c>
      <c r="V12" s="37" t="s">
        <v>361</v>
      </c>
    </row>
    <row r="13" spans="1:23" x14ac:dyDescent="0.25">
      <c r="A13" s="48"/>
      <c r="B13" s="48" t="s">
        <v>273</v>
      </c>
      <c r="C13" s="29">
        <v>0.79256224218855886</v>
      </c>
      <c r="D13" s="30">
        <v>3.4780211282858318E-5</v>
      </c>
      <c r="E13" s="30">
        <v>3.5372136913142243E-9</v>
      </c>
      <c r="F13" s="30">
        <v>9.0822679613587633E-12</v>
      </c>
      <c r="G13" s="30">
        <v>3.4553373964442293E-6</v>
      </c>
      <c r="H13" s="30">
        <v>0.48112500145728643</v>
      </c>
      <c r="I13" s="30">
        <v>0.4496875201254289</v>
      </c>
      <c r="J13" s="30">
        <v>0.11230602544910427</v>
      </c>
      <c r="K13" s="31">
        <v>8.431270883648333E-6</v>
      </c>
      <c r="L13" s="41"/>
      <c r="M13" s="48"/>
      <c r="N13" s="48" t="s">
        <v>273</v>
      </c>
      <c r="O13" s="29">
        <v>8.6797468217505291E-3</v>
      </c>
      <c r="P13" s="30">
        <v>0.35740489350791194</v>
      </c>
      <c r="Q13" s="30">
        <v>6.8962101599917143E-7</v>
      </c>
      <c r="R13" s="30">
        <v>3.2567098193576347E-17</v>
      </c>
      <c r="S13" s="30">
        <v>1.7908677467348504E-3</v>
      </c>
      <c r="T13" s="30">
        <v>8.8506601027890051E-5</v>
      </c>
      <c r="U13" s="30">
        <v>2.2097134987438464E-8</v>
      </c>
      <c r="V13" s="31">
        <v>2.1730317162501152E-8</v>
      </c>
      <c r="W13" s="41"/>
    </row>
    <row r="14" spans="1:23" x14ac:dyDescent="0.25">
      <c r="A14" s="49"/>
      <c r="B14" s="49" t="s">
        <v>24</v>
      </c>
      <c r="C14" s="32">
        <v>64</v>
      </c>
      <c r="D14" s="33">
        <v>64</v>
      </c>
      <c r="E14" s="33">
        <v>64</v>
      </c>
      <c r="F14" s="33">
        <v>64</v>
      </c>
      <c r="G14" s="33">
        <v>64</v>
      </c>
      <c r="H14" s="33">
        <v>64</v>
      </c>
      <c r="I14" s="33">
        <v>64</v>
      </c>
      <c r="J14" s="33">
        <v>64</v>
      </c>
      <c r="K14" s="34">
        <v>64</v>
      </c>
      <c r="L14" s="41"/>
      <c r="M14" s="49"/>
      <c r="N14" s="49" t="s">
        <v>24</v>
      </c>
      <c r="O14" s="32">
        <v>64</v>
      </c>
      <c r="P14" s="33">
        <v>64</v>
      </c>
      <c r="Q14" s="33">
        <v>64</v>
      </c>
      <c r="R14" s="33">
        <v>64</v>
      </c>
      <c r="S14" s="33">
        <v>64</v>
      </c>
      <c r="T14" s="33">
        <v>64</v>
      </c>
      <c r="U14" s="33">
        <v>64</v>
      </c>
      <c r="V14" s="34">
        <v>64</v>
      </c>
      <c r="W14" s="41"/>
    </row>
    <row r="15" spans="1:23" x14ac:dyDescent="0.25">
      <c r="A15" s="49" t="s">
        <v>266</v>
      </c>
      <c r="B15" s="48" t="s">
        <v>272</v>
      </c>
      <c r="C15" s="29">
        <v>-2.2954952781863838E-2</v>
      </c>
      <c r="D15" s="36" t="s">
        <v>290</v>
      </c>
      <c r="E15" s="36" t="s">
        <v>295</v>
      </c>
      <c r="F15" s="36" t="s">
        <v>299</v>
      </c>
      <c r="G15" s="36" t="s">
        <v>304</v>
      </c>
      <c r="H15" s="36" t="s">
        <v>308</v>
      </c>
      <c r="I15" s="30">
        <v>0.13798938704886335</v>
      </c>
      <c r="J15" s="30">
        <v>-2.1989278178410534E-2</v>
      </c>
      <c r="K15" s="37" t="s">
        <v>319</v>
      </c>
      <c r="L15" s="41"/>
      <c r="M15" s="49" t="s">
        <v>335</v>
      </c>
      <c r="N15" s="48" t="s">
        <v>272</v>
      </c>
      <c r="O15" s="35" t="s">
        <v>352</v>
      </c>
      <c r="P15" s="36" t="s">
        <v>362</v>
      </c>
      <c r="Q15" s="30">
        <v>8.1420078731507632E-3</v>
      </c>
      <c r="R15" s="36" t="s">
        <v>314</v>
      </c>
      <c r="S15" s="36" t="s">
        <v>363</v>
      </c>
      <c r="T15" s="30">
        <v>0.19434904645162668</v>
      </c>
      <c r="U15" s="36" t="s">
        <v>364</v>
      </c>
      <c r="V15" s="37" t="s">
        <v>365</v>
      </c>
      <c r="W15" s="41"/>
    </row>
    <row r="16" spans="1:23" x14ac:dyDescent="0.25">
      <c r="A16" s="48"/>
      <c r="B16" s="48" t="s">
        <v>273</v>
      </c>
      <c r="C16" s="29">
        <v>0.85711809561532659</v>
      </c>
      <c r="D16" s="30">
        <v>1.9367841787169538E-2</v>
      </c>
      <c r="E16" s="30">
        <v>1.6557010094922439E-3</v>
      </c>
      <c r="F16" s="30">
        <v>1.9690815749088236E-5</v>
      </c>
      <c r="G16" s="30">
        <v>1.9219655609335261E-9</v>
      </c>
      <c r="H16" s="30">
        <v>8.2380358472887926E-4</v>
      </c>
      <c r="I16" s="30">
        <v>0.2768734902993637</v>
      </c>
      <c r="J16" s="30">
        <v>0.86306969171527026</v>
      </c>
      <c r="K16" s="31">
        <v>2.8636277998233598E-6</v>
      </c>
      <c r="L16" s="41"/>
      <c r="M16" s="48"/>
      <c r="N16" s="48" t="s">
        <v>273</v>
      </c>
      <c r="O16" s="29">
        <v>9.5710729495507719E-5</v>
      </c>
      <c r="P16" s="30">
        <v>2.7171082244671314E-2</v>
      </c>
      <c r="Q16" s="30">
        <v>0.9490870244576376</v>
      </c>
      <c r="R16" s="30">
        <v>1.2233491822439431E-3</v>
      </c>
      <c r="S16" s="30">
        <v>6.2099156976655236E-12</v>
      </c>
      <c r="T16" s="30">
        <v>0.12383783945825176</v>
      </c>
      <c r="U16" s="30">
        <v>7.6904978831564188E-3</v>
      </c>
      <c r="V16" s="31">
        <v>4.4090989546056585E-4</v>
      </c>
      <c r="W16" s="41"/>
    </row>
    <row r="17" spans="1:23" x14ac:dyDescent="0.25">
      <c r="A17" s="49"/>
      <c r="B17" s="49" t="s">
        <v>24</v>
      </c>
      <c r="C17" s="32">
        <v>64</v>
      </c>
      <c r="D17" s="33">
        <v>64</v>
      </c>
      <c r="E17" s="33">
        <v>64</v>
      </c>
      <c r="F17" s="33">
        <v>64</v>
      </c>
      <c r="G17" s="33">
        <v>64</v>
      </c>
      <c r="H17" s="33">
        <v>64</v>
      </c>
      <c r="I17" s="33">
        <v>64</v>
      </c>
      <c r="J17" s="33">
        <v>64</v>
      </c>
      <c r="K17" s="34">
        <v>64</v>
      </c>
      <c r="L17" s="41"/>
      <c r="M17" s="49"/>
      <c r="N17" s="49" t="s">
        <v>24</v>
      </c>
      <c r="O17" s="32">
        <v>64</v>
      </c>
      <c r="P17" s="33">
        <v>64</v>
      </c>
      <c r="Q17" s="33">
        <v>64</v>
      </c>
      <c r="R17" s="33">
        <v>64</v>
      </c>
      <c r="S17" s="33">
        <v>64</v>
      </c>
      <c r="T17" s="33">
        <v>64</v>
      </c>
      <c r="U17" s="33">
        <v>64</v>
      </c>
      <c r="V17" s="34">
        <v>64</v>
      </c>
      <c r="W17" s="41"/>
    </row>
    <row r="18" spans="1:23" x14ac:dyDescent="0.25">
      <c r="A18" s="49" t="s">
        <v>267</v>
      </c>
      <c r="B18" s="48" t="s">
        <v>272</v>
      </c>
      <c r="C18" s="29">
        <v>-7.0385306003480932E-2</v>
      </c>
      <c r="D18" s="30">
        <v>7.5838063119027702E-2</v>
      </c>
      <c r="E18" s="30">
        <v>9.3790924831567035E-2</v>
      </c>
      <c r="F18" s="30">
        <v>0.10288342048633553</v>
      </c>
      <c r="G18" s="36" t="s">
        <v>305</v>
      </c>
      <c r="H18" s="36" t="s">
        <v>309</v>
      </c>
      <c r="I18" s="36" t="s">
        <v>312</v>
      </c>
      <c r="J18" s="30">
        <v>0.22358481196636609</v>
      </c>
      <c r="K18" s="37" t="s">
        <v>320</v>
      </c>
      <c r="L18" s="41"/>
      <c r="M18" s="49" t="s">
        <v>336</v>
      </c>
      <c r="N18" s="48" t="s">
        <v>272</v>
      </c>
      <c r="O18" s="35" t="s">
        <v>366</v>
      </c>
      <c r="P18" s="36" t="s">
        <v>367</v>
      </c>
      <c r="Q18" s="36" t="s">
        <v>368</v>
      </c>
      <c r="R18" s="36" t="s">
        <v>369</v>
      </c>
      <c r="S18" s="36" t="s">
        <v>370</v>
      </c>
      <c r="T18" s="36" t="s">
        <v>371</v>
      </c>
      <c r="U18" s="36" t="s">
        <v>372</v>
      </c>
      <c r="V18" s="31">
        <v>2.9544084014090526E-2</v>
      </c>
      <c r="W18" s="41"/>
    </row>
    <row r="19" spans="1:23" x14ac:dyDescent="0.25">
      <c r="A19" s="48"/>
      <c r="B19" s="48" t="s">
        <v>273</v>
      </c>
      <c r="C19" s="29">
        <v>0.5804888999784259</v>
      </c>
      <c r="D19" s="30">
        <v>0.55143873911511498</v>
      </c>
      <c r="E19" s="30">
        <v>0.46102123360366187</v>
      </c>
      <c r="F19" s="30">
        <v>0.41851779918586818</v>
      </c>
      <c r="G19" s="30">
        <v>2.2097758801604874E-4</v>
      </c>
      <c r="H19" s="30">
        <v>2.2937850042334874E-8</v>
      </c>
      <c r="I19" s="30">
        <v>1.8412651612731884E-5</v>
      </c>
      <c r="J19" s="30">
        <v>7.5735752276499535E-2</v>
      </c>
      <c r="K19" s="31">
        <v>1.7219250735698603E-4</v>
      </c>
      <c r="L19" s="41"/>
      <c r="M19" s="48"/>
      <c r="N19" s="48" t="s">
        <v>273</v>
      </c>
      <c r="O19" s="29">
        <v>1.7973955530208228E-4</v>
      </c>
      <c r="P19" s="30">
        <v>1.8262046946880615E-4</v>
      </c>
      <c r="Q19" s="30">
        <v>2.3152631934190426E-3</v>
      </c>
      <c r="R19" s="30">
        <v>3.5338185033716523E-3</v>
      </c>
      <c r="S19" s="30">
        <v>2.6559452072281595E-2</v>
      </c>
      <c r="T19" s="30">
        <v>8.798724067218182E-16</v>
      </c>
      <c r="U19" s="30">
        <v>4.9490630679532605E-4</v>
      </c>
      <c r="V19" s="31">
        <v>0.81673615158276058</v>
      </c>
      <c r="W19" s="41"/>
    </row>
    <row r="20" spans="1:23" x14ac:dyDescent="0.25">
      <c r="A20" s="49"/>
      <c r="B20" s="49" t="s">
        <v>24</v>
      </c>
      <c r="C20" s="32">
        <v>64</v>
      </c>
      <c r="D20" s="33">
        <v>64</v>
      </c>
      <c r="E20" s="33">
        <v>64</v>
      </c>
      <c r="F20" s="33">
        <v>64</v>
      </c>
      <c r="G20" s="33">
        <v>64</v>
      </c>
      <c r="H20" s="33">
        <v>64</v>
      </c>
      <c r="I20" s="33">
        <v>64</v>
      </c>
      <c r="J20" s="33">
        <v>64</v>
      </c>
      <c r="K20" s="34">
        <v>64</v>
      </c>
      <c r="L20" s="41"/>
      <c r="M20" s="49"/>
      <c r="N20" s="49" t="s">
        <v>24</v>
      </c>
      <c r="O20" s="32">
        <v>64</v>
      </c>
      <c r="P20" s="33">
        <v>64</v>
      </c>
      <c r="Q20" s="33">
        <v>64</v>
      </c>
      <c r="R20" s="33">
        <v>64</v>
      </c>
      <c r="S20" s="33">
        <v>64</v>
      </c>
      <c r="T20" s="33">
        <v>64</v>
      </c>
      <c r="U20" s="33">
        <v>64</v>
      </c>
      <c r="V20" s="34">
        <v>64</v>
      </c>
      <c r="W20" s="41"/>
    </row>
    <row r="21" spans="1:23" x14ac:dyDescent="0.25">
      <c r="A21" s="49" t="s">
        <v>268</v>
      </c>
      <c r="B21" s="48" t="s">
        <v>272</v>
      </c>
      <c r="C21" s="29">
        <v>9.2454313139537832E-3</v>
      </c>
      <c r="D21" s="30">
        <v>-9.9783517286915382E-2</v>
      </c>
      <c r="E21" s="30">
        <v>-0.11010007632580737</v>
      </c>
      <c r="F21" s="30">
        <v>-0.10383491787797569</v>
      </c>
      <c r="G21" s="36" t="s">
        <v>306</v>
      </c>
      <c r="H21" s="36" t="s">
        <v>310</v>
      </c>
      <c r="I21" s="36" t="s">
        <v>313</v>
      </c>
      <c r="J21" s="36" t="s">
        <v>287</v>
      </c>
      <c r="K21" s="37" t="s">
        <v>321</v>
      </c>
      <c r="L21" s="41"/>
      <c r="M21" s="49" t="s">
        <v>337</v>
      </c>
      <c r="N21" s="48" t="s">
        <v>272</v>
      </c>
      <c r="O21" s="29">
        <v>-0.11163491336622494</v>
      </c>
      <c r="P21" s="36" t="s">
        <v>373</v>
      </c>
      <c r="Q21" s="36" t="s">
        <v>374</v>
      </c>
      <c r="R21" s="36" t="s">
        <v>375</v>
      </c>
      <c r="S21" s="30">
        <v>-7.0343908689539728E-2</v>
      </c>
      <c r="T21" s="36" t="s">
        <v>376</v>
      </c>
      <c r="U21" s="36" t="s">
        <v>377</v>
      </c>
      <c r="V21" s="37" t="s">
        <v>378</v>
      </c>
      <c r="W21" s="41"/>
    </row>
    <row r="22" spans="1:23" x14ac:dyDescent="0.25">
      <c r="A22" s="48"/>
      <c r="B22" s="48" t="s">
        <v>273</v>
      </c>
      <c r="C22" s="29">
        <v>0.94219826662568618</v>
      </c>
      <c r="D22" s="30">
        <v>0.43274930581385307</v>
      </c>
      <c r="E22" s="30">
        <v>0.38644742266331822</v>
      </c>
      <c r="F22" s="30">
        <v>0.41420405258997883</v>
      </c>
      <c r="G22" s="30">
        <v>4.5077076677380055E-2</v>
      </c>
      <c r="H22" s="30">
        <v>2.1488649796494357E-7</v>
      </c>
      <c r="I22" s="30">
        <v>2.5734664533705134E-11</v>
      </c>
      <c r="J22" s="30">
        <v>3.6516557213878912E-4</v>
      </c>
      <c r="K22" s="31">
        <v>3.0928906621005424E-3</v>
      </c>
      <c r="L22" s="41"/>
      <c r="M22" s="48"/>
      <c r="N22" s="48" t="s">
        <v>273</v>
      </c>
      <c r="O22" s="29">
        <v>0.37982054818057009</v>
      </c>
      <c r="P22" s="30">
        <v>1.7991262306296801E-3</v>
      </c>
      <c r="Q22" s="30">
        <v>1.0793115124996718E-4</v>
      </c>
      <c r="R22" s="30">
        <v>2.0341977212774974E-4</v>
      </c>
      <c r="S22" s="30">
        <v>0.58071209713294936</v>
      </c>
      <c r="T22" s="30">
        <v>5.6224084869312509E-4</v>
      </c>
      <c r="U22" s="30">
        <v>4.419228834568997E-8</v>
      </c>
      <c r="V22" s="31">
        <v>3.2219642275208554E-3</v>
      </c>
      <c r="W22" s="41"/>
    </row>
    <row r="23" spans="1:23" x14ac:dyDescent="0.25">
      <c r="A23" s="49"/>
      <c r="B23" s="49" t="s">
        <v>24</v>
      </c>
      <c r="C23" s="32">
        <v>64</v>
      </c>
      <c r="D23" s="33">
        <v>64</v>
      </c>
      <c r="E23" s="33">
        <v>64</v>
      </c>
      <c r="F23" s="33">
        <v>64</v>
      </c>
      <c r="G23" s="33">
        <v>64</v>
      </c>
      <c r="H23" s="33">
        <v>64</v>
      </c>
      <c r="I23" s="33">
        <v>64</v>
      </c>
      <c r="J23" s="33">
        <v>64</v>
      </c>
      <c r="K23" s="34">
        <v>64</v>
      </c>
      <c r="L23" s="41"/>
      <c r="M23" s="49"/>
      <c r="N23" s="49" t="s">
        <v>24</v>
      </c>
      <c r="O23" s="32">
        <v>64</v>
      </c>
      <c r="P23" s="33">
        <v>64</v>
      </c>
      <c r="Q23" s="33">
        <v>64</v>
      </c>
      <c r="R23" s="33">
        <v>64</v>
      </c>
      <c r="S23" s="33">
        <v>64</v>
      </c>
      <c r="T23" s="33">
        <v>64</v>
      </c>
      <c r="U23" s="33">
        <v>64</v>
      </c>
      <c r="V23" s="34">
        <v>64</v>
      </c>
      <c r="W23" s="41"/>
    </row>
    <row r="24" spans="1:23" x14ac:dyDescent="0.25">
      <c r="A24" s="49" t="s">
        <v>269</v>
      </c>
      <c r="B24" s="48" t="s">
        <v>272</v>
      </c>
      <c r="C24" s="35" t="s">
        <v>286</v>
      </c>
      <c r="D24" s="30">
        <v>5.8266647639015803E-2</v>
      </c>
      <c r="E24" s="30">
        <v>-0.15809920619546786</v>
      </c>
      <c r="F24" s="36" t="s">
        <v>300</v>
      </c>
      <c r="G24" s="30">
        <v>-0.16452527563087807</v>
      </c>
      <c r="H24" s="30">
        <v>0.1979807746365817</v>
      </c>
      <c r="I24" s="36" t="s">
        <v>314</v>
      </c>
      <c r="J24" s="36" t="s">
        <v>316</v>
      </c>
      <c r="K24" s="31">
        <v>0.13987091165375351</v>
      </c>
      <c r="L24" s="41"/>
      <c r="M24" s="49" t="s">
        <v>338</v>
      </c>
      <c r="N24" s="48" t="s">
        <v>272</v>
      </c>
      <c r="O24" s="35" t="s">
        <v>379</v>
      </c>
      <c r="P24" s="30">
        <v>1.178377491988248E-2</v>
      </c>
      <c r="Q24" s="36" t="s">
        <v>380</v>
      </c>
      <c r="R24" s="36" t="s">
        <v>381</v>
      </c>
      <c r="S24" s="36" t="s">
        <v>382</v>
      </c>
      <c r="T24" s="30">
        <v>0.11089627223232355</v>
      </c>
      <c r="U24" s="36" t="s">
        <v>383</v>
      </c>
      <c r="V24" s="37" t="s">
        <v>384</v>
      </c>
      <c r="W24" s="41"/>
    </row>
    <row r="25" spans="1:23" x14ac:dyDescent="0.25">
      <c r="A25" s="48"/>
      <c r="B25" s="48" t="s">
        <v>273</v>
      </c>
      <c r="C25" s="29">
        <v>9.0169261516217191E-4</v>
      </c>
      <c r="D25" s="30">
        <v>0.64743030973392213</v>
      </c>
      <c r="E25" s="30">
        <v>0.21212988726061685</v>
      </c>
      <c r="F25" s="30">
        <v>1.0593454647635383E-2</v>
      </c>
      <c r="G25" s="30">
        <v>0.19389786903188536</v>
      </c>
      <c r="H25" s="30">
        <v>0.11683525485499224</v>
      </c>
      <c r="I25" s="30">
        <v>1.2334983839849809E-3</v>
      </c>
      <c r="J25" s="30">
        <v>1.9980366844785448E-7</v>
      </c>
      <c r="K25" s="31">
        <v>0.27031265048104469</v>
      </c>
      <c r="L25" s="41"/>
      <c r="M25" s="48"/>
      <c r="N25" s="48" t="s">
        <v>273</v>
      </c>
      <c r="O25" s="29">
        <v>5.6984629459389406E-5</v>
      </c>
      <c r="P25" s="30">
        <v>0.9263680175974347</v>
      </c>
      <c r="Q25" s="30">
        <v>6.1387534759587022E-4</v>
      </c>
      <c r="R25" s="30">
        <v>7.0600799097249481E-10</v>
      </c>
      <c r="S25" s="30">
        <v>1.5629324981549834E-6</v>
      </c>
      <c r="T25" s="30">
        <v>0.38300118425065022</v>
      </c>
      <c r="U25" s="30">
        <v>9.35984460023264E-5</v>
      </c>
      <c r="V25" s="31">
        <v>7.3126998438422355E-13</v>
      </c>
      <c r="W25" s="41"/>
    </row>
    <row r="26" spans="1:23" x14ac:dyDescent="0.25">
      <c r="A26" s="49"/>
      <c r="B26" s="49" t="s">
        <v>24</v>
      </c>
      <c r="C26" s="32">
        <v>64</v>
      </c>
      <c r="D26" s="33">
        <v>64</v>
      </c>
      <c r="E26" s="33">
        <v>64</v>
      </c>
      <c r="F26" s="33">
        <v>64</v>
      </c>
      <c r="G26" s="33">
        <v>64</v>
      </c>
      <c r="H26" s="33">
        <v>64</v>
      </c>
      <c r="I26" s="33">
        <v>64</v>
      </c>
      <c r="J26" s="33">
        <v>64</v>
      </c>
      <c r="K26" s="34">
        <v>64</v>
      </c>
      <c r="L26" s="41"/>
      <c r="M26" s="50"/>
      <c r="N26" s="50" t="s">
        <v>24</v>
      </c>
      <c r="O26" s="38">
        <v>64</v>
      </c>
      <c r="P26" s="39">
        <v>64</v>
      </c>
      <c r="Q26" s="39">
        <v>64</v>
      </c>
      <c r="R26" s="39">
        <v>64</v>
      </c>
      <c r="S26" s="39">
        <v>64</v>
      </c>
      <c r="T26" s="39">
        <v>64</v>
      </c>
      <c r="U26" s="39">
        <v>64</v>
      </c>
      <c r="V26" s="40">
        <v>64</v>
      </c>
      <c r="W26" s="41"/>
    </row>
    <row r="27" spans="1:23" x14ac:dyDescent="0.25">
      <c r="A27" s="49" t="s">
        <v>270</v>
      </c>
      <c r="B27" s="48" t="s">
        <v>272</v>
      </c>
      <c r="C27" s="29">
        <v>0.20832485400994194</v>
      </c>
      <c r="D27" s="36" t="s">
        <v>291</v>
      </c>
      <c r="E27" s="36" t="s">
        <v>296</v>
      </c>
      <c r="F27" s="36" t="s">
        <v>301</v>
      </c>
      <c r="G27" s="36" t="s">
        <v>307</v>
      </c>
      <c r="H27" s="36" t="s">
        <v>311</v>
      </c>
      <c r="I27" s="36" t="s">
        <v>315</v>
      </c>
      <c r="J27" s="30">
        <v>0.1720301139563411</v>
      </c>
      <c r="K27" s="37" t="s">
        <v>322</v>
      </c>
      <c r="L27" s="41"/>
      <c r="M27" s="51" t="s">
        <v>282</v>
      </c>
      <c r="N27" s="51"/>
      <c r="O27" s="51"/>
      <c r="P27" s="51"/>
      <c r="Q27" s="51"/>
      <c r="R27" s="51"/>
      <c r="S27" s="51"/>
      <c r="T27" s="51"/>
      <c r="U27" s="51"/>
      <c r="V27" s="51"/>
      <c r="W27" s="41"/>
    </row>
    <row r="28" spans="1:23" x14ac:dyDescent="0.25">
      <c r="A28" s="48"/>
      <c r="B28" s="48" t="s">
        <v>273</v>
      </c>
      <c r="C28" s="29">
        <v>9.8548655673635757E-2</v>
      </c>
      <c r="D28" s="30">
        <v>4.1813105346740044E-3</v>
      </c>
      <c r="E28" s="30">
        <v>4.4611611356352226E-3</v>
      </c>
      <c r="F28" s="30">
        <v>9.3741452372739596E-3</v>
      </c>
      <c r="G28" s="30">
        <v>1.5836005165682915E-3</v>
      </c>
      <c r="H28" s="30">
        <v>7.1184914384445699E-3</v>
      </c>
      <c r="I28" s="30">
        <v>2.7355314933383154E-2</v>
      </c>
      <c r="J28" s="30">
        <v>0.17405965493848721</v>
      </c>
      <c r="K28" s="31">
        <v>1.5382111430453345E-5</v>
      </c>
      <c r="L28" s="41"/>
      <c r="M28" s="51" t="s">
        <v>283</v>
      </c>
      <c r="N28" s="51"/>
      <c r="O28" s="51"/>
      <c r="P28" s="51"/>
      <c r="Q28" s="51"/>
      <c r="R28" s="51"/>
      <c r="S28" s="51"/>
      <c r="T28" s="51"/>
      <c r="U28" s="51"/>
      <c r="V28" s="51"/>
      <c r="W28" s="41"/>
    </row>
    <row r="29" spans="1:23" x14ac:dyDescent="0.25">
      <c r="A29" s="50"/>
      <c r="B29" s="50" t="s">
        <v>24</v>
      </c>
      <c r="C29" s="38">
        <v>64</v>
      </c>
      <c r="D29" s="39">
        <v>64</v>
      </c>
      <c r="E29" s="39">
        <v>64</v>
      </c>
      <c r="F29" s="39">
        <v>64</v>
      </c>
      <c r="G29" s="39">
        <v>64</v>
      </c>
      <c r="H29" s="39">
        <v>64</v>
      </c>
      <c r="I29" s="39">
        <v>64</v>
      </c>
      <c r="J29" s="39">
        <v>64</v>
      </c>
      <c r="K29" s="40">
        <v>64</v>
      </c>
      <c r="L29" s="41"/>
    </row>
    <row r="30" spans="1:23" x14ac:dyDescent="0.25">
      <c r="A30" s="51" t="s">
        <v>282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41"/>
    </row>
    <row r="31" spans="1:23" x14ac:dyDescent="0.25">
      <c r="A31" s="51" t="s">
        <v>283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41"/>
    </row>
  </sheetData>
  <mergeCells count="2">
    <mergeCell ref="A1:K1"/>
    <mergeCell ref="M1:V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3FDE0D2065B418942C0A048AA50D3" ma:contentTypeVersion="8" ma:contentTypeDescription="Create a new document." ma:contentTypeScope="" ma:versionID="b247ecf5373b0104e13c18d76b76f81c">
  <xsd:schema xmlns:xsd="http://www.w3.org/2001/XMLSchema" xmlns:xs="http://www.w3.org/2001/XMLSchema" xmlns:p="http://schemas.microsoft.com/office/2006/metadata/properties" xmlns:ns3="bacd6477-f6fe-48f7-92af-cce7ab39583a" targetNamespace="http://schemas.microsoft.com/office/2006/metadata/properties" ma:root="true" ma:fieldsID="c8786b7cbdbaeb05886756e0315a43e9" ns3:_="">
    <xsd:import namespace="bacd6477-f6fe-48f7-92af-cce7ab3958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d6477-f6fe-48f7-92af-cce7ab3958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E7BFA4-B9A1-45EE-937B-B192774B46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0120EC-9CA3-42BC-8940-2197EB45DE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cd6477-f6fe-48f7-92af-cce7ab3958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2540F4-D26D-48D0-BF5C-45F515E331BD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acd6477-f6fe-48f7-92af-cce7ab39583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 Level</vt:lpstr>
      <vt:lpstr>Scale Level</vt:lpstr>
      <vt:lpstr>Targeted</vt:lpstr>
      <vt:lpstr>Fit Tests</vt:lpstr>
      <vt:lpstr>Retest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Boudreaux</dc:creator>
  <cp:lastModifiedBy>Michael Boudreaux</cp:lastModifiedBy>
  <dcterms:created xsi:type="dcterms:W3CDTF">2020-06-03T15:10:32Z</dcterms:created>
  <dcterms:modified xsi:type="dcterms:W3CDTF">2020-06-15T02:36:20Z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0x0101009E13FDE0D2065B418942C0A048AA50D3</vt:lpwstr>
  </property>
</Properties>
</file>