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cmasteru365-my.sharepoint.com/personal/betzelkv_mcmaster_ca/Documents/Psychology/UFES/Research/Papers/CSIP/.Data-CSIP/Michael's folder/CSIP - Brazilian Portuguese/Results/"/>
    </mc:Choice>
  </mc:AlternateContent>
  <xr:revisionPtr revIDLastSave="458" documentId="8_{BA2280A1-241F-4176-B792-B638DEBFC5B1}" xr6:coauthVersionLast="47" xr6:coauthVersionMax="47" xr10:uidLastSave="{22FC5F89-AF01-44D2-91BF-8D6C6155B1B0}"/>
  <bookViews>
    <workbookView xWindow="-120" yWindow="-120" windowWidth="20730" windowHeight="11160" activeTab="4" xr2:uid="{061FA708-9F39-4D1C-BFC8-CE3A81E80774}"/>
  </bookViews>
  <sheets>
    <sheet name="Item Level" sheetId="2" r:id="rId1"/>
    <sheet name="Scale Level" sheetId="1" r:id="rId2"/>
    <sheet name="Targeted" sheetId="3" r:id="rId3"/>
    <sheet name="Fit Tests" sheetId="4" r:id="rId4"/>
    <sheet name="Retest Value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1" i="6" l="1"/>
  <c r="C41" i="6"/>
  <c r="Y17" i="2" l="1"/>
  <c r="Y18" i="2"/>
  <c r="Y19" i="2"/>
  <c r="Y20" i="2"/>
  <c r="Y21" i="2"/>
  <c r="Y22" i="2"/>
  <c r="Y23" i="2"/>
  <c r="Y16" i="2"/>
  <c r="X17" i="2"/>
  <c r="X18" i="2"/>
  <c r="X19" i="2"/>
  <c r="X20" i="2"/>
  <c r="X21" i="2"/>
  <c r="X22" i="2"/>
  <c r="X23" i="2"/>
  <c r="X16" i="2"/>
  <c r="Y29" i="2"/>
  <c r="Y30" i="2"/>
  <c r="Y31" i="2"/>
  <c r="Y32" i="2"/>
  <c r="Y33" i="2"/>
  <c r="Y34" i="2"/>
  <c r="Y35" i="2"/>
  <c r="Y28" i="2"/>
  <c r="X29" i="2"/>
  <c r="X30" i="2"/>
  <c r="X31" i="2"/>
  <c r="X32" i="2"/>
  <c r="X33" i="2"/>
  <c r="X34" i="2"/>
  <c r="X35" i="2"/>
  <c r="X28" i="2"/>
  <c r="Y41" i="2"/>
  <c r="Y42" i="2"/>
  <c r="Y43" i="2"/>
  <c r="Y44" i="2"/>
  <c r="Y45" i="2"/>
  <c r="Y46" i="2"/>
  <c r="Y47" i="2"/>
  <c r="X41" i="2"/>
  <c r="X42" i="2"/>
  <c r="X43" i="2"/>
  <c r="X44" i="2"/>
  <c r="X45" i="2"/>
  <c r="X46" i="2"/>
  <c r="X47" i="2"/>
  <c r="Y40" i="2"/>
  <c r="X40" i="2"/>
  <c r="U41" i="2"/>
  <c r="U42" i="2"/>
  <c r="U43" i="2"/>
  <c r="U44" i="2"/>
  <c r="U45" i="2"/>
  <c r="U46" i="2"/>
  <c r="U47" i="2"/>
  <c r="U40" i="2"/>
  <c r="U29" i="2"/>
  <c r="U30" i="2"/>
  <c r="U31" i="2"/>
  <c r="U32" i="2"/>
  <c r="U33" i="2"/>
  <c r="U34" i="2"/>
  <c r="U35" i="2"/>
  <c r="U28" i="2"/>
  <c r="U17" i="2"/>
  <c r="U18" i="2"/>
  <c r="U19" i="2"/>
  <c r="U20" i="2"/>
  <c r="U21" i="2"/>
  <c r="U22" i="2"/>
  <c r="U23" i="2"/>
  <c r="U16" i="2"/>
  <c r="U5" i="2"/>
  <c r="U6" i="2"/>
  <c r="U7" i="2"/>
  <c r="U8" i="2"/>
  <c r="U9" i="2"/>
  <c r="U10" i="2"/>
  <c r="U11" i="2"/>
  <c r="U4" i="2"/>
  <c r="X5" i="2"/>
  <c r="X6" i="2"/>
  <c r="X7" i="2"/>
  <c r="X8" i="2"/>
  <c r="X9" i="2"/>
  <c r="X10" i="2"/>
  <c r="X11" i="2"/>
  <c r="Y5" i="2"/>
  <c r="Y6" i="2"/>
  <c r="Y7" i="2"/>
  <c r="Y8" i="2"/>
  <c r="Y9" i="2"/>
  <c r="Y10" i="2"/>
  <c r="Y11" i="2"/>
  <c r="Y4" i="2"/>
  <c r="X4" i="2"/>
  <c r="J41" i="2"/>
  <c r="J42" i="2"/>
  <c r="J43" i="2"/>
  <c r="J44" i="2"/>
  <c r="J45" i="2"/>
  <c r="J46" i="2"/>
  <c r="J47" i="2"/>
  <c r="J40" i="2"/>
  <c r="N41" i="2"/>
  <c r="N42" i="2"/>
  <c r="N43" i="2"/>
  <c r="N44" i="2"/>
  <c r="N45" i="2"/>
  <c r="N46" i="2"/>
  <c r="N47" i="2"/>
  <c r="N40" i="2"/>
  <c r="M41" i="2"/>
  <c r="M42" i="2"/>
  <c r="M43" i="2"/>
  <c r="M44" i="2"/>
  <c r="M45" i="2"/>
  <c r="M46" i="2"/>
  <c r="M47" i="2"/>
  <c r="M40" i="2"/>
  <c r="J29" i="2"/>
  <c r="J30" i="2"/>
  <c r="J31" i="2"/>
  <c r="J32" i="2"/>
  <c r="J33" i="2"/>
  <c r="J34" i="2"/>
  <c r="J35" i="2"/>
  <c r="J28" i="2"/>
  <c r="N29" i="2"/>
  <c r="N30" i="2"/>
  <c r="N31" i="2"/>
  <c r="N32" i="2"/>
  <c r="N33" i="2"/>
  <c r="N34" i="2"/>
  <c r="N35" i="2"/>
  <c r="N28" i="2"/>
  <c r="M29" i="2"/>
  <c r="M30" i="2"/>
  <c r="M31" i="2"/>
  <c r="M32" i="2"/>
  <c r="M33" i="2"/>
  <c r="M34" i="2"/>
  <c r="M35" i="2"/>
  <c r="M28" i="2"/>
  <c r="J17" i="2"/>
  <c r="J18" i="2"/>
  <c r="J19" i="2"/>
  <c r="J20" i="2"/>
  <c r="J21" i="2"/>
  <c r="J22" i="2"/>
  <c r="J23" i="2"/>
  <c r="J16" i="2"/>
  <c r="N17" i="2"/>
  <c r="N18" i="2"/>
  <c r="N19" i="2"/>
  <c r="N20" i="2"/>
  <c r="N21" i="2"/>
  <c r="N22" i="2"/>
  <c r="N23" i="2"/>
  <c r="N16" i="2"/>
  <c r="M17" i="2"/>
  <c r="M18" i="2"/>
  <c r="M19" i="2"/>
  <c r="M20" i="2"/>
  <c r="M21" i="2"/>
  <c r="M22" i="2"/>
  <c r="M23" i="2"/>
  <c r="M16" i="2"/>
  <c r="J5" i="2"/>
  <c r="J6" i="2"/>
  <c r="J7" i="2"/>
  <c r="J8" i="2"/>
  <c r="J9" i="2"/>
  <c r="J10" i="2"/>
  <c r="J11" i="2"/>
  <c r="J4" i="2"/>
  <c r="N5" i="2"/>
  <c r="N6" i="2"/>
  <c r="N7" i="2"/>
  <c r="N8" i="2"/>
  <c r="N9" i="2"/>
  <c r="N10" i="2"/>
  <c r="N11" i="2"/>
  <c r="N4" i="2"/>
  <c r="M5" i="2"/>
  <c r="M6" i="2"/>
  <c r="M7" i="2"/>
  <c r="M8" i="2"/>
  <c r="M9" i="2"/>
  <c r="M10" i="2"/>
  <c r="M11" i="2"/>
  <c r="M4" i="2"/>
  <c r="Z11" i="2" l="1"/>
  <c r="AA11" i="2" s="1"/>
  <c r="AB11" i="2" s="1"/>
  <c r="AC11" i="2" s="1"/>
  <c r="Z10" i="2"/>
  <c r="AA10" i="2" s="1"/>
  <c r="AB10" i="2" s="1"/>
  <c r="AC10" i="2" s="1"/>
  <c r="Z9" i="2"/>
  <c r="AA9" i="2" s="1"/>
  <c r="AB9" i="2" s="1"/>
  <c r="AC9" i="2" s="1"/>
  <c r="Z8" i="2"/>
  <c r="AA8" i="2" s="1"/>
  <c r="AB8" i="2" s="1"/>
  <c r="AC8" i="2" s="1"/>
  <c r="Z7" i="2"/>
  <c r="AA7" i="2" s="1"/>
  <c r="AB7" i="2" s="1"/>
  <c r="AC7" i="2" s="1"/>
  <c r="Z6" i="2"/>
  <c r="AA6" i="2" s="1"/>
  <c r="AB6" i="2" s="1"/>
  <c r="AC6" i="2" s="1"/>
  <c r="Z5" i="2"/>
  <c r="AA5" i="2" s="1"/>
  <c r="AB5" i="2" s="1"/>
  <c r="AC5" i="2" s="1"/>
  <c r="Z4" i="2"/>
  <c r="AA4" i="2" s="1"/>
  <c r="AA12" i="2" l="1"/>
  <c r="AB4" i="2"/>
  <c r="AC4" i="2" l="1"/>
  <c r="AC12" i="2" s="1"/>
  <c r="AB12" i="2"/>
  <c r="Q9" i="3"/>
  <c r="R9" i="3" s="1"/>
  <c r="S9" i="3" s="1"/>
  <c r="U9" i="3" s="1"/>
  <c r="Q8" i="3"/>
  <c r="R8" i="3" s="1"/>
  <c r="S8" i="3" s="1"/>
  <c r="U8" i="3" s="1"/>
  <c r="Q7" i="3"/>
  <c r="R7" i="3" s="1"/>
  <c r="S7" i="3" s="1"/>
  <c r="U7" i="3" s="1"/>
  <c r="Q6" i="3"/>
  <c r="R6" i="3" s="1"/>
  <c r="S6" i="3" s="1"/>
  <c r="U6" i="3" s="1"/>
  <c r="Q5" i="3"/>
  <c r="R5" i="3" s="1"/>
  <c r="S5" i="3" s="1"/>
  <c r="U5" i="3" s="1"/>
  <c r="Q4" i="3"/>
  <c r="R4" i="3" s="1"/>
  <c r="S4" i="3" s="1"/>
  <c r="U4" i="3" s="1"/>
  <c r="Q3" i="3"/>
  <c r="R3" i="3" s="1"/>
  <c r="S3" i="3" s="1"/>
  <c r="U3" i="3" s="1"/>
  <c r="Q2" i="3"/>
  <c r="R2" i="3" s="1"/>
  <c r="S2" i="3" s="1"/>
  <c r="U2" i="3" s="1"/>
  <c r="Z47" i="2"/>
  <c r="AA47" i="2" s="1"/>
  <c r="AB47" i="2" s="1"/>
  <c r="AC47" i="2" s="1"/>
  <c r="Z46" i="2"/>
  <c r="AA46" i="2" s="1"/>
  <c r="AB46" i="2" s="1"/>
  <c r="AC46" i="2" s="1"/>
  <c r="Z45" i="2"/>
  <c r="AA45" i="2" s="1"/>
  <c r="AB45" i="2" s="1"/>
  <c r="AC45" i="2" s="1"/>
  <c r="Z44" i="2"/>
  <c r="AA44" i="2" s="1"/>
  <c r="AB44" i="2" s="1"/>
  <c r="AC44" i="2" s="1"/>
  <c r="Z43" i="2"/>
  <c r="AA43" i="2" s="1"/>
  <c r="AB43" i="2" s="1"/>
  <c r="AC43" i="2" s="1"/>
  <c r="Z42" i="2"/>
  <c r="AA42" i="2" s="1"/>
  <c r="AB42" i="2" s="1"/>
  <c r="AC42" i="2" s="1"/>
  <c r="Z41" i="2"/>
  <c r="AA41" i="2" s="1"/>
  <c r="AB41" i="2" s="1"/>
  <c r="AC41" i="2" s="1"/>
  <c r="Z40" i="2"/>
  <c r="AA40" i="2" s="1"/>
  <c r="Z35" i="2"/>
  <c r="AA35" i="2" s="1"/>
  <c r="AB35" i="2" s="1"/>
  <c r="AC35" i="2" s="1"/>
  <c r="Z34" i="2"/>
  <c r="AA34" i="2" s="1"/>
  <c r="AB34" i="2" s="1"/>
  <c r="AC34" i="2" s="1"/>
  <c r="Z33" i="2"/>
  <c r="AA33" i="2" s="1"/>
  <c r="AB33" i="2" s="1"/>
  <c r="AC33" i="2" s="1"/>
  <c r="Z32" i="2"/>
  <c r="AA32" i="2" s="1"/>
  <c r="AB32" i="2" s="1"/>
  <c r="AC32" i="2" s="1"/>
  <c r="Z31" i="2"/>
  <c r="AA31" i="2" s="1"/>
  <c r="AB31" i="2" s="1"/>
  <c r="AC31" i="2" s="1"/>
  <c r="Z30" i="2"/>
  <c r="AA30" i="2" s="1"/>
  <c r="AB30" i="2" s="1"/>
  <c r="AC30" i="2" s="1"/>
  <c r="Z29" i="2"/>
  <c r="AA29" i="2" s="1"/>
  <c r="AB29" i="2" s="1"/>
  <c r="AC29" i="2" s="1"/>
  <c r="Z28" i="2"/>
  <c r="AA28" i="2" s="1"/>
  <c r="Z23" i="2"/>
  <c r="AA23" i="2" s="1"/>
  <c r="AB23" i="2" s="1"/>
  <c r="AC23" i="2" s="1"/>
  <c r="Z22" i="2"/>
  <c r="AA22" i="2" s="1"/>
  <c r="AB22" i="2" s="1"/>
  <c r="AC22" i="2" s="1"/>
  <c r="Z21" i="2"/>
  <c r="AA21" i="2" s="1"/>
  <c r="Z20" i="2"/>
  <c r="AA20" i="2" s="1"/>
  <c r="AB20" i="2" s="1"/>
  <c r="AC20" i="2" s="1"/>
  <c r="Z19" i="2"/>
  <c r="AA19" i="2" s="1"/>
  <c r="AB19" i="2" s="1"/>
  <c r="AC19" i="2" s="1"/>
  <c r="Z18" i="2"/>
  <c r="AA18" i="2" s="1"/>
  <c r="AB18" i="2" s="1"/>
  <c r="AC18" i="2" s="1"/>
  <c r="Z17" i="2"/>
  <c r="AA17" i="2" s="1"/>
  <c r="AB17" i="2" s="1"/>
  <c r="AC17" i="2" s="1"/>
  <c r="Z16" i="2"/>
  <c r="AA16" i="2" s="1"/>
  <c r="O47" i="2"/>
  <c r="P47" i="2" s="1"/>
  <c r="Q47" i="2" s="1"/>
  <c r="R47" i="2" s="1"/>
  <c r="O46" i="2"/>
  <c r="P46" i="2" s="1"/>
  <c r="Q46" i="2" s="1"/>
  <c r="R46" i="2" s="1"/>
  <c r="O45" i="2"/>
  <c r="P45" i="2" s="1"/>
  <c r="Q45" i="2" s="1"/>
  <c r="R45" i="2" s="1"/>
  <c r="O44" i="2"/>
  <c r="P44" i="2" s="1"/>
  <c r="Q44" i="2" s="1"/>
  <c r="R44" i="2" s="1"/>
  <c r="O43" i="2"/>
  <c r="P43" i="2" s="1"/>
  <c r="Q43" i="2" s="1"/>
  <c r="R43" i="2" s="1"/>
  <c r="O42" i="2"/>
  <c r="P42" i="2" s="1"/>
  <c r="Q42" i="2" s="1"/>
  <c r="R42" i="2" s="1"/>
  <c r="O41" i="2"/>
  <c r="P41" i="2" s="1"/>
  <c r="Q41" i="2" s="1"/>
  <c r="R41" i="2" s="1"/>
  <c r="O40" i="2"/>
  <c r="P40" i="2" s="1"/>
  <c r="Q40" i="2" s="1"/>
  <c r="O35" i="2"/>
  <c r="P35" i="2" s="1"/>
  <c r="Q35" i="2" s="1"/>
  <c r="R35" i="2" s="1"/>
  <c r="O34" i="2"/>
  <c r="P34" i="2" s="1"/>
  <c r="Q34" i="2" s="1"/>
  <c r="R34" i="2" s="1"/>
  <c r="O33" i="2"/>
  <c r="P33" i="2" s="1"/>
  <c r="Q33" i="2" s="1"/>
  <c r="R33" i="2" s="1"/>
  <c r="O32" i="2"/>
  <c r="P32" i="2" s="1"/>
  <c r="Q32" i="2" s="1"/>
  <c r="R32" i="2" s="1"/>
  <c r="O31" i="2"/>
  <c r="P31" i="2" s="1"/>
  <c r="Q31" i="2" s="1"/>
  <c r="R31" i="2" s="1"/>
  <c r="O30" i="2"/>
  <c r="P30" i="2" s="1"/>
  <c r="Q30" i="2" s="1"/>
  <c r="R30" i="2" s="1"/>
  <c r="O29" i="2"/>
  <c r="P29" i="2" s="1"/>
  <c r="Q29" i="2" s="1"/>
  <c r="R29" i="2" s="1"/>
  <c r="O28" i="2"/>
  <c r="P28" i="2" s="1"/>
  <c r="Q28" i="2" s="1"/>
  <c r="O23" i="2"/>
  <c r="P23" i="2" s="1"/>
  <c r="Q23" i="2" s="1"/>
  <c r="R23" i="2" s="1"/>
  <c r="O22" i="2"/>
  <c r="P22" i="2" s="1"/>
  <c r="Q22" i="2" s="1"/>
  <c r="R22" i="2" s="1"/>
  <c r="O21" i="2"/>
  <c r="P21" i="2" s="1"/>
  <c r="Q21" i="2" s="1"/>
  <c r="R21" i="2" s="1"/>
  <c r="O20" i="2"/>
  <c r="P20" i="2" s="1"/>
  <c r="Q20" i="2" s="1"/>
  <c r="R20" i="2" s="1"/>
  <c r="O19" i="2"/>
  <c r="P19" i="2" s="1"/>
  <c r="Q19" i="2" s="1"/>
  <c r="R19" i="2" s="1"/>
  <c r="O18" i="2"/>
  <c r="P18" i="2" s="1"/>
  <c r="Q18" i="2" s="1"/>
  <c r="R18" i="2" s="1"/>
  <c r="O17" i="2"/>
  <c r="P17" i="2" s="1"/>
  <c r="Q17" i="2" s="1"/>
  <c r="R17" i="2" s="1"/>
  <c r="O16" i="2"/>
  <c r="P16" i="2" s="1"/>
  <c r="Q16" i="2" s="1"/>
  <c r="O11" i="2"/>
  <c r="P11" i="2" s="1"/>
  <c r="Q11" i="2" s="1"/>
  <c r="R11" i="2" s="1"/>
  <c r="O10" i="2"/>
  <c r="P10" i="2" s="1"/>
  <c r="Q10" i="2" s="1"/>
  <c r="R10" i="2" s="1"/>
  <c r="O9" i="2"/>
  <c r="P9" i="2" s="1"/>
  <c r="Q9" i="2" s="1"/>
  <c r="R9" i="2" s="1"/>
  <c r="O8" i="2"/>
  <c r="P8" i="2" s="1"/>
  <c r="Q8" i="2" s="1"/>
  <c r="R8" i="2" s="1"/>
  <c r="O7" i="2"/>
  <c r="P7" i="2" s="1"/>
  <c r="Q7" i="2" s="1"/>
  <c r="R7" i="2" s="1"/>
  <c r="O6" i="2"/>
  <c r="P6" i="2" s="1"/>
  <c r="Q6" i="2" s="1"/>
  <c r="R6" i="2" s="1"/>
  <c r="O5" i="2"/>
  <c r="P5" i="2" s="1"/>
  <c r="Q5" i="2" s="1"/>
  <c r="R5" i="2" s="1"/>
  <c r="O4" i="2"/>
  <c r="P4" i="2" s="1"/>
  <c r="Q4" i="2" s="1"/>
  <c r="AB16" i="2" l="1"/>
  <c r="AA24" i="2"/>
  <c r="AB28" i="2"/>
  <c r="AA36" i="2"/>
  <c r="AB40" i="2"/>
  <c r="AA48" i="2"/>
  <c r="AB21" i="2"/>
  <c r="AC21" i="2" s="1"/>
  <c r="AC24" i="2" s="1"/>
  <c r="R40" i="2"/>
  <c r="R48" i="2" s="1"/>
  <c r="Q48" i="2"/>
  <c r="Q36" i="2"/>
  <c r="R28" i="2"/>
  <c r="R36" i="2" s="1"/>
  <c r="Q24" i="2"/>
  <c r="R16" i="2"/>
  <c r="R24" i="2" s="1"/>
  <c r="R4" i="2"/>
  <c r="R12" i="2" s="1"/>
  <c r="Q12" i="2"/>
  <c r="U10" i="3"/>
  <c r="P12" i="2"/>
  <c r="AC16" i="2"/>
  <c r="P48" i="2"/>
  <c r="P36" i="2"/>
  <c r="P24" i="2"/>
  <c r="AB36" i="2" l="1"/>
  <c r="AC28" i="2"/>
  <c r="AC36" i="2" s="1"/>
  <c r="AC40" i="2"/>
  <c r="AC48" i="2" s="1"/>
  <c r="AB48" i="2"/>
  <c r="AB24" i="2"/>
</calcChain>
</file>

<file path=xl/sharedStrings.xml><?xml version="1.0" encoding="utf-8"?>
<sst xmlns="http://schemas.openxmlformats.org/spreadsheetml/2006/main" count="721" uniqueCount="395">
  <si>
    <t>ZPPIPA</t>
  </si>
  <si>
    <t>ZPPIBC</t>
  </si>
  <si>
    <t>ZPPIDE</t>
  </si>
  <si>
    <t>ZPPIFG</t>
  </si>
  <si>
    <t>ZPPIHI</t>
  </si>
  <si>
    <t>ZPPIJK</t>
  </si>
  <si>
    <t>ZPPILM</t>
  </si>
  <si>
    <t>ZPPINO</t>
  </si>
  <si>
    <t>Factor1</t>
  </si>
  <si>
    <t>Factor2</t>
  </si>
  <si>
    <t>R^2</t>
  </si>
  <si>
    <t>Correlations among raw (summed) scores</t>
  </si>
  <si>
    <t>_TYPE_</t>
  </si>
  <si>
    <t>_NAME_</t>
  </si>
  <si>
    <t>CSIPPA</t>
  </si>
  <si>
    <t>CSIPBC</t>
  </si>
  <si>
    <t>CSIPDE</t>
  </si>
  <si>
    <t>CSIPFG</t>
  </si>
  <si>
    <t>CSIPHI</t>
  </si>
  <si>
    <t>CSIPJK</t>
  </si>
  <si>
    <t>CSIPLM</t>
  </si>
  <si>
    <t>CSIPNO</t>
  </si>
  <si>
    <t>MEAN</t>
  </si>
  <si>
    <t>STD</t>
  </si>
  <si>
    <t>N</t>
  </si>
  <si>
    <t>CORR</t>
  </si>
  <si>
    <t>Correlations among ipsatized scores</t>
  </si>
  <si>
    <t>CSIPPA.ip</t>
  </si>
  <si>
    <t>CSIPBC.ip</t>
  </si>
  <si>
    <t>CSIPDE.ip</t>
  </si>
  <si>
    <t>CSIPFG.ip</t>
  </si>
  <si>
    <t>CSIPHI.ip</t>
  </si>
  <si>
    <t>CSIPJK.ip</t>
  </si>
  <si>
    <t>CSIPLM.ip</t>
  </si>
  <si>
    <t>CSIPNO.ip</t>
  </si>
  <si>
    <t>ORDER</t>
  </si>
  <si>
    <t>RC1</t>
  </si>
  <si>
    <t>RC2</t>
  </si>
  <si>
    <t>r2</t>
  </si>
  <si>
    <t>CSIP1.ip</t>
  </si>
  <si>
    <t>CSIP2.ip</t>
  </si>
  <si>
    <t>CSIP3.ip</t>
  </si>
  <si>
    <t>CSIP4.ip</t>
  </si>
  <si>
    <t>CSIP5.ip</t>
  </si>
  <si>
    <t>CSIP6.ip</t>
  </si>
  <si>
    <t>CSIP7.ip</t>
  </si>
  <si>
    <t>CSIP8.ip</t>
  </si>
  <si>
    <t>CSIP9.ip</t>
  </si>
  <si>
    <t>CSIP10.ip</t>
  </si>
  <si>
    <t>CSIP11.ip</t>
  </si>
  <si>
    <t>CSIP12.ip</t>
  </si>
  <si>
    <t>CSIP13.ip</t>
  </si>
  <si>
    <t>CSIP14.ip</t>
  </si>
  <si>
    <t>CSIP15.ip</t>
  </si>
  <si>
    <t>CSIP16.ip</t>
  </si>
  <si>
    <t>CSIP17.ip</t>
  </si>
  <si>
    <t>CSIP18.ip</t>
  </si>
  <si>
    <t>CSIP19.ip</t>
  </si>
  <si>
    <t>CSIP20.ip</t>
  </si>
  <si>
    <t>CSIP21.ip</t>
  </si>
  <si>
    <t>CSIP22.ip</t>
  </si>
  <si>
    <t>CSIP23.ip</t>
  </si>
  <si>
    <t>CSIP24.ip</t>
  </si>
  <si>
    <t>CSIP25.ip</t>
  </si>
  <si>
    <t>CSIP26.ip</t>
  </si>
  <si>
    <t>CSIP27.ip</t>
  </si>
  <si>
    <t>CSIP28.ip</t>
  </si>
  <si>
    <t>CSIP29.ip</t>
  </si>
  <si>
    <t>CSIP30.ip</t>
  </si>
  <si>
    <t>CSIP31.ip</t>
  </si>
  <si>
    <t>CSIP32.ip</t>
  </si>
  <si>
    <t>CSIP33.ip</t>
  </si>
  <si>
    <t>CSIP34.ip</t>
  </si>
  <si>
    <t>CSIP35.ip</t>
  </si>
  <si>
    <t>CSIP36.ip</t>
  </si>
  <si>
    <t>CSIP37.ip</t>
  </si>
  <si>
    <t>CSIP38.ip</t>
  </si>
  <si>
    <t>CSIP39.ip</t>
  </si>
  <si>
    <t>CSIP40.ip</t>
  </si>
  <si>
    <t>CSIP41.ip</t>
  </si>
  <si>
    <t>CSIP42.ip</t>
  </si>
  <si>
    <t>CSIP43.ip</t>
  </si>
  <si>
    <t>CSIP44.ip</t>
  </si>
  <si>
    <t>CSIP45.ip</t>
  </si>
  <si>
    <t>CSIP46.ip</t>
  </si>
  <si>
    <t>CSIP47.ip</t>
  </si>
  <si>
    <t>CSIP48.ip</t>
  </si>
  <si>
    <t>CSIP49.ip</t>
  </si>
  <si>
    <t>CSIP50.ip</t>
  </si>
  <si>
    <t>CSIP51.ip</t>
  </si>
  <si>
    <t>CSIP52.ip</t>
  </si>
  <si>
    <t>CSIP53.ip</t>
  </si>
  <si>
    <t>CSIP54.ip</t>
  </si>
  <si>
    <t>CSIP55.ip</t>
  </si>
  <si>
    <t>CSIP56.ip</t>
  </si>
  <si>
    <t>CSIP57.ip</t>
  </si>
  <si>
    <t>CSIP58.ip</t>
  </si>
  <si>
    <t>CSIP59.ip</t>
  </si>
  <si>
    <t>CSIP60.ip</t>
  </si>
  <si>
    <t>CSIP61.ip</t>
  </si>
  <si>
    <t>CSIP62.ip</t>
  </si>
  <si>
    <t>CSIP63.ip</t>
  </si>
  <si>
    <t>CSIP64.ip</t>
  </si>
  <si>
    <t>ITEM</t>
  </si>
  <si>
    <t>LABEL</t>
  </si>
  <si>
    <t>Bossing around other people too much</t>
  </si>
  <si>
    <t>Acting rude and inconsiderate toward others</t>
  </si>
  <si>
    <t>Pushing away othe people who get too close</t>
  </si>
  <si>
    <t>Difficulty making friends</t>
  </si>
  <si>
    <t>Lacking self-confidence</t>
  </si>
  <si>
    <t>Letting other people boss me around too much</t>
  </si>
  <si>
    <t>Putting other people's needs before my own too much</t>
  </si>
  <si>
    <t>Being overly affectionate with others</t>
  </si>
  <si>
    <t>Verbally or physically abusing others</t>
  </si>
  <si>
    <t>Acting selfishly with others</t>
  </si>
  <si>
    <t>Difficulty showing love and affection to others</t>
  </si>
  <si>
    <t>Having trouble fitting in with others</t>
  </si>
  <si>
    <t>Getting easily embarrassed in front of others</t>
  </si>
  <si>
    <t>Acting overly submissive with others</t>
  </si>
  <si>
    <t>Giving too much to others</t>
  </si>
  <si>
    <t>Difficulty keeping personal matters private from others</t>
  </si>
  <si>
    <t>Starting arguments and conflicts with others</t>
  </si>
  <si>
    <t>Being unable to feel guilt or remorse</t>
  </si>
  <si>
    <t>Being unable to enjoy the company of others</t>
  </si>
  <si>
    <t>Avoiding people or social situations</t>
  </si>
  <si>
    <t>Difficulty taking the lead</t>
  </si>
  <si>
    <t>Being unable to express anger toward others</t>
  </si>
  <si>
    <t>Forgiving people too easily</t>
  </si>
  <si>
    <t>Talking too much</t>
  </si>
  <si>
    <t>Trying to influence or control other people too much</t>
  </si>
  <si>
    <t>Lacking respect for other people's beliefs, attitudes, or opinions</t>
  </si>
  <si>
    <t>Feeling emotionally disconnected from others</t>
  </si>
  <si>
    <t>Being unable to keep conversations going</t>
  </si>
  <si>
    <t>Having trouble asserting myself</t>
  </si>
  <si>
    <t>Being too concerned about what other people think</t>
  </si>
  <si>
    <t>Being overly sentimental or tender-hearted</t>
  </si>
  <si>
    <t>Flirting with other people too much</t>
  </si>
  <si>
    <t>Dominating or intimidating others</t>
  </si>
  <si>
    <t>Having trouble getting along with others</t>
  </si>
  <si>
    <t>Difficulty developing close and lasting relationships</t>
  </si>
  <si>
    <t>Feeling like an outsider in most social situations</t>
  </si>
  <si>
    <t>Feeling weak and insecure around dominant others</t>
  </si>
  <si>
    <t>Being easily taken advantage of</t>
  </si>
  <si>
    <t>Being easily affected by the pain and suffering of others</t>
  </si>
  <si>
    <t>Having trouble respecting other people's privacy</t>
  </si>
  <si>
    <t>Acting aggressively toward others</t>
  </si>
  <si>
    <t>Being insensitive to the thoughts, feelings, and needs of others</t>
  </si>
  <si>
    <t>Being unable to fully connect with others</t>
  </si>
  <si>
    <t>Being unable to be myself around others</t>
  </si>
  <si>
    <t>Being unable to stand up to others</t>
  </si>
  <si>
    <t>Compromising with other people too much</t>
  </si>
  <si>
    <t>Trusting people too easily</t>
  </si>
  <si>
    <t>Exaggerating so that other people will respect me</t>
  </si>
  <si>
    <t>Manipulating other people too much</t>
  </si>
  <si>
    <t>Disliking most people</t>
  </si>
  <si>
    <t>Difficulty opening up to others</t>
  </si>
  <si>
    <t>Feeling fearful or nervous in social situations</t>
  </si>
  <si>
    <t>Avoiding confrontation when problems arise</t>
  </si>
  <si>
    <t>Being easily influenced by others</t>
  </si>
  <si>
    <t>Trying to solve other people’s problems too much</t>
  </si>
  <si>
    <t>Confronting people too quickly about problems</t>
  </si>
  <si>
    <t>Acting superior or condescending toward others</t>
  </si>
  <si>
    <t>Having trouble giving emotional or moral support to others</t>
  </si>
  <si>
    <t>Feeling uncomfortable with being close or intimate with others</t>
  </si>
  <si>
    <t>Acting shy around others</t>
  </si>
  <si>
    <t>Letting other people make decisions too often</t>
  </si>
  <si>
    <t>Being unable to say "no"</t>
  </si>
  <si>
    <t>Getting too attached to others</t>
  </si>
  <si>
    <t>Needing to be at the center of attention</t>
  </si>
  <si>
    <t>PA</t>
  </si>
  <si>
    <t>BC</t>
  </si>
  <si>
    <t>DE</t>
  </si>
  <si>
    <t>FG</t>
  </si>
  <si>
    <t>HI</t>
  </si>
  <si>
    <t>JK</t>
  </si>
  <si>
    <t>LM</t>
  </si>
  <si>
    <t>NO</t>
  </si>
  <si>
    <t>Item-Total</t>
  </si>
  <si>
    <t>Label</t>
  </si>
  <si>
    <t>SELF-CENTERED (45°)</t>
  </si>
  <si>
    <t>Alpha</t>
  </si>
  <si>
    <t>ATAN</t>
  </si>
  <si>
    <t>DEGREES</t>
  </si>
  <si>
    <t>DIFFERENCE</t>
  </si>
  <si>
    <t>DEGREES2</t>
  </si>
  <si>
    <t>CSIP5</t>
  </si>
  <si>
    <t>CSIP13</t>
  </si>
  <si>
    <t>CSIP21</t>
  </si>
  <si>
    <t>CSIP29</t>
  </si>
  <si>
    <t>CSIP37</t>
  </si>
  <si>
    <t>CSIP45</t>
  </si>
  <si>
    <t>CSIP53</t>
  </si>
  <si>
    <t>CSIP61</t>
  </si>
  <si>
    <t>Average</t>
  </si>
  <si>
    <t>OVERLY ACCOMMODATING (225°)</t>
  </si>
  <si>
    <t>CSIP6</t>
  </si>
  <si>
    <t>CSIP14</t>
  </si>
  <si>
    <t>CSIP22</t>
  </si>
  <si>
    <t>CSIP30</t>
  </si>
  <si>
    <t>CSIP38</t>
  </si>
  <si>
    <t>CSIP46</t>
  </si>
  <si>
    <t>CSIP54</t>
  </si>
  <si>
    <t>CSIP62</t>
  </si>
  <si>
    <t>CSIP7</t>
  </si>
  <si>
    <t>CSIP15</t>
  </si>
  <si>
    <t>CSIP23</t>
  </si>
  <si>
    <t>CSIP31</t>
  </si>
  <si>
    <t>CSIP39</t>
  </si>
  <si>
    <t>CSIP47</t>
  </si>
  <si>
    <t>CSIP55</t>
  </si>
  <si>
    <t>CSIP63</t>
  </si>
  <si>
    <t>CSIP8</t>
  </si>
  <si>
    <t>CSIP16</t>
  </si>
  <si>
    <t>CSIP24</t>
  </si>
  <si>
    <t>CSIP32</t>
  </si>
  <si>
    <t>CSIP40</t>
  </si>
  <si>
    <t>CSIP48</t>
  </si>
  <si>
    <t>CSIP56</t>
  </si>
  <si>
    <t>CSIP64</t>
  </si>
  <si>
    <t>atan(radians)</t>
  </si>
  <si>
    <t>degrees</t>
  </si>
  <si>
    <t>final</t>
  </si>
  <si>
    <t>theoretical</t>
  </si>
  <si>
    <t>differences</t>
  </si>
  <si>
    <t xml:space="preserve">NOTE: Items highlighted in yellow were previous items from Round 1 that were problematic (&gt; than 45-degrees from their theoretical position). With the exception of CSIP 58, it appears that the revised translations have worked well. </t>
  </si>
  <si>
    <t>RAW</t>
  </si>
  <si>
    <t>IPSATIZED</t>
  </si>
  <si>
    <t>GAPS</t>
  </si>
  <si>
    <t>FISHER</t>
  </si>
  <si>
    <t>RT</t>
  </si>
  <si>
    <t>VT</t>
  </si>
  <si>
    <t>Equal</t>
  </si>
  <si>
    <t>Unequal</t>
  </si>
  <si>
    <t>COMMUNALITY</t>
  </si>
  <si>
    <t>SPACING</t>
  </si>
  <si>
    <t>df</t>
  </si>
  <si>
    <t>k</t>
  </si>
  <si>
    <t>SRMS</t>
  </si>
  <si>
    <t>RMSEA</t>
  </si>
  <si>
    <t>CFI</t>
  </si>
  <si>
    <t>AIC</t>
  </si>
  <si>
    <t>BIC</t>
  </si>
  <si>
    <t>NNFI</t>
  </si>
  <si>
    <t>RANDALL (RAW)</t>
  </si>
  <si>
    <t>SAMPLE</t>
  </si>
  <si>
    <t>PREDICTIONS</t>
  </si>
  <si>
    <t>MET</t>
  </si>
  <si>
    <t>TIE</t>
  </si>
  <si>
    <t>CI</t>
  </si>
  <si>
    <t>p</t>
  </si>
  <si>
    <t>RANDALL (IPSATIZED)</t>
  </si>
  <si>
    <t>CRITICAL VALUES (.01)</t>
  </si>
  <si>
    <t>CRITICAL VALUES (.05)</t>
  </si>
  <si>
    <t>YES</t>
  </si>
  <si>
    <t/>
  </si>
  <si>
    <t>Correlations</t>
  </si>
  <si>
    <t>CSIPPA.1</t>
  </si>
  <si>
    <t>CSIPBC.1</t>
  </si>
  <si>
    <t>CSIPDE.1</t>
  </si>
  <si>
    <t>CSIPFG.1</t>
  </si>
  <si>
    <t>CSIPHI.1</t>
  </si>
  <si>
    <t>CSIPJK.1</t>
  </si>
  <si>
    <t>CSIPLM.1</t>
  </si>
  <si>
    <t>CSIPNO.1</t>
  </si>
  <si>
    <t>CSIPTOT.1</t>
  </si>
  <si>
    <t>CSIPPA.2</t>
  </si>
  <si>
    <t>Pearson Correlation</t>
  </si>
  <si>
    <t>Sig. (2-tailed)</t>
  </si>
  <si>
    <t>CSIPBC.2</t>
  </si>
  <si>
    <t>CSIPDE.2</t>
  </si>
  <si>
    <t>CSIPFG.2</t>
  </si>
  <si>
    <t>CSIPHI.2</t>
  </si>
  <si>
    <t>CSIPJK.2</t>
  </si>
  <si>
    <t>CSIPLM.2</t>
  </si>
  <si>
    <t>CSIPNO.2</t>
  </si>
  <si>
    <t>CSIPTOT.2</t>
  </si>
  <si>
    <t>**. Correlation is significant at the 0.01 level (2-tailed).</t>
  </si>
  <si>
    <t>*. Correlation is significant at the 0.05 level (2-tailed).</t>
  </si>
  <si>
    <t>CSIPPA.ip.2</t>
  </si>
  <si>
    <t>CSIPBC.ip.2</t>
  </si>
  <si>
    <t>CSIPDE.ip.2</t>
  </si>
  <si>
    <t>CSIPFG.ip.2</t>
  </si>
  <si>
    <t>CSIPHI.ip.2</t>
  </si>
  <si>
    <t>CSIPJK.ip.2</t>
  </si>
  <si>
    <t>CSIPLM.ip.2</t>
  </si>
  <si>
    <t>CSIPNO.ip.2</t>
  </si>
  <si>
    <t>CSIPPA.ip.1</t>
  </si>
  <si>
    <t>CSIPBC.ip.1</t>
  </si>
  <si>
    <t>CSIPDE.ip.1</t>
  </si>
  <si>
    <t>CSIPFG.ip.1</t>
  </si>
  <si>
    <t>CSIPHI.ip.1</t>
  </si>
  <si>
    <t>CSIPJK.ip.1</t>
  </si>
  <si>
    <t>CSIPLM.ip.1</t>
  </si>
  <si>
    <t>CSIPNO.ip.1</t>
  </si>
  <si>
    <t>ALPHA</t>
  </si>
  <si>
    <t>.</t>
  </si>
  <si>
    <t>CSIPTOT</t>
  </si>
  <si>
    <t>.115 (.101, .129)</t>
  </si>
  <si>
    <t>.083 (.067, .101)</t>
  </si>
  <si>
    <t>.121 (.105, .137)</t>
  </si>
  <si>
    <r>
      <t>DOMINEERING (90</t>
    </r>
    <r>
      <rPr>
        <sz val="11"/>
        <color theme="1"/>
        <rFont val="Calibri"/>
        <family val="2"/>
      </rPr>
      <t>°)</t>
    </r>
  </si>
  <si>
    <t>DISTANT (0°)</t>
  </si>
  <si>
    <t>SOCIALLY INHIBITED (315°)</t>
  </si>
  <si>
    <t>NONASSERTIVE (270°)</t>
  </si>
  <si>
    <t>SELF-SACRIFICING (180°)</t>
  </si>
  <si>
    <t>INTRUSIVE (135°)</t>
  </si>
  <si>
    <r>
      <t>.630</t>
    </r>
    <r>
      <rPr>
        <vertAlign val="superscript"/>
        <sz val="9"/>
        <color indexed="60"/>
        <rFont val="Arial"/>
        <family val="2"/>
      </rPr>
      <t>**</t>
    </r>
  </si>
  <si>
    <r>
      <t>.275</t>
    </r>
    <r>
      <rPr>
        <vertAlign val="superscript"/>
        <sz val="9"/>
        <color indexed="60"/>
        <rFont val="Arial"/>
        <family val="2"/>
      </rPr>
      <t>*</t>
    </r>
  </si>
  <si>
    <r>
      <t>.401</t>
    </r>
    <r>
      <rPr>
        <vertAlign val="superscript"/>
        <sz val="9"/>
        <color indexed="60"/>
        <rFont val="Arial"/>
        <family val="2"/>
      </rPr>
      <t>**</t>
    </r>
  </si>
  <si>
    <r>
      <t>.413</t>
    </r>
    <r>
      <rPr>
        <vertAlign val="superscript"/>
        <sz val="9"/>
        <color indexed="60"/>
        <rFont val="Arial"/>
        <family val="2"/>
      </rPr>
      <t>**</t>
    </r>
  </si>
  <si>
    <r>
      <t>.502</t>
    </r>
    <r>
      <rPr>
        <vertAlign val="superscript"/>
        <sz val="9"/>
        <color indexed="60"/>
        <rFont val="Arial"/>
        <family val="2"/>
      </rPr>
      <t>**</t>
    </r>
  </si>
  <si>
    <r>
      <t>.424</t>
    </r>
    <r>
      <rPr>
        <vertAlign val="superscript"/>
        <sz val="9"/>
        <color indexed="60"/>
        <rFont val="Arial"/>
        <family val="2"/>
      </rPr>
      <t>**</t>
    </r>
  </si>
  <si>
    <r>
      <t>.325</t>
    </r>
    <r>
      <rPr>
        <vertAlign val="superscript"/>
        <sz val="9"/>
        <color indexed="60"/>
        <rFont val="Arial"/>
        <family val="2"/>
      </rPr>
      <t>*</t>
    </r>
  </si>
  <si>
    <r>
      <t>.371</t>
    </r>
    <r>
      <rPr>
        <vertAlign val="superscript"/>
        <sz val="9"/>
        <color indexed="60"/>
        <rFont val="Arial"/>
        <family val="2"/>
      </rPr>
      <t>**</t>
    </r>
  </si>
  <si>
    <r>
      <t>.298</t>
    </r>
    <r>
      <rPr>
        <vertAlign val="superscript"/>
        <sz val="9"/>
        <color indexed="60"/>
        <rFont val="Arial"/>
        <family val="2"/>
      </rPr>
      <t>*</t>
    </r>
  </si>
  <si>
    <r>
      <t>.658</t>
    </r>
    <r>
      <rPr>
        <vertAlign val="superscript"/>
        <sz val="9"/>
        <color indexed="60"/>
        <rFont val="Arial"/>
        <family val="2"/>
      </rPr>
      <t>**</t>
    </r>
  </si>
  <si>
    <r>
      <t>.627</t>
    </r>
    <r>
      <rPr>
        <vertAlign val="superscript"/>
        <sz val="9"/>
        <color indexed="60"/>
        <rFont val="Arial"/>
        <family val="2"/>
      </rPr>
      <t>**</t>
    </r>
  </si>
  <si>
    <r>
      <t>.415</t>
    </r>
    <r>
      <rPr>
        <vertAlign val="superscript"/>
        <sz val="9"/>
        <color indexed="60"/>
        <rFont val="Arial"/>
        <family val="2"/>
      </rPr>
      <t>**</t>
    </r>
  </si>
  <si>
    <r>
      <t>.358</t>
    </r>
    <r>
      <rPr>
        <vertAlign val="superscript"/>
        <sz val="9"/>
        <color indexed="60"/>
        <rFont val="Arial"/>
        <family val="2"/>
      </rPr>
      <t>**</t>
    </r>
  </si>
  <si>
    <r>
      <t>.555</t>
    </r>
    <r>
      <rPr>
        <vertAlign val="superscript"/>
        <sz val="9"/>
        <color indexed="60"/>
        <rFont val="Arial"/>
        <family val="2"/>
      </rPr>
      <t>**</t>
    </r>
  </si>
  <si>
    <r>
      <t>.701</t>
    </r>
    <r>
      <rPr>
        <vertAlign val="superscript"/>
        <sz val="9"/>
        <color indexed="60"/>
        <rFont val="Arial"/>
        <family val="2"/>
      </rPr>
      <t>**</t>
    </r>
  </si>
  <si>
    <r>
      <t>.545</t>
    </r>
    <r>
      <rPr>
        <vertAlign val="superscript"/>
        <sz val="9"/>
        <color indexed="60"/>
        <rFont val="Arial"/>
        <family val="2"/>
      </rPr>
      <t>**</t>
    </r>
  </si>
  <si>
    <r>
      <t>-.306</t>
    </r>
    <r>
      <rPr>
        <vertAlign val="superscript"/>
        <sz val="9"/>
        <color indexed="60"/>
        <rFont val="Arial"/>
        <family val="2"/>
      </rPr>
      <t>*</t>
    </r>
  </si>
  <si>
    <r>
      <t>.327</t>
    </r>
    <r>
      <rPr>
        <vertAlign val="superscript"/>
        <sz val="9"/>
        <color indexed="60"/>
        <rFont val="Arial"/>
        <family val="2"/>
      </rPr>
      <t>*</t>
    </r>
  </si>
  <si>
    <r>
      <t>.359</t>
    </r>
    <r>
      <rPr>
        <vertAlign val="superscript"/>
        <sz val="9"/>
        <color indexed="60"/>
        <rFont val="Arial"/>
        <family val="2"/>
      </rPr>
      <t>**</t>
    </r>
  </si>
  <si>
    <r>
      <t>.524</t>
    </r>
    <r>
      <rPr>
        <vertAlign val="superscript"/>
        <sz val="9"/>
        <color indexed="60"/>
        <rFont val="Arial"/>
        <family val="2"/>
      </rPr>
      <t>**</t>
    </r>
  </si>
  <si>
    <r>
      <t>.693</t>
    </r>
    <r>
      <rPr>
        <vertAlign val="superscript"/>
        <sz val="9"/>
        <color indexed="60"/>
        <rFont val="Arial"/>
        <family val="2"/>
      </rPr>
      <t>**</t>
    </r>
  </si>
  <si>
    <r>
      <t>.507</t>
    </r>
    <r>
      <rPr>
        <vertAlign val="superscript"/>
        <sz val="9"/>
        <color indexed="60"/>
        <rFont val="Arial"/>
        <family val="2"/>
      </rPr>
      <t>**</t>
    </r>
  </si>
  <si>
    <r>
      <t>.336</t>
    </r>
    <r>
      <rPr>
        <vertAlign val="superscript"/>
        <sz val="9"/>
        <color indexed="60"/>
        <rFont val="Arial"/>
        <family val="2"/>
      </rPr>
      <t>**</t>
    </r>
  </si>
  <si>
    <r>
      <t>.420</t>
    </r>
    <r>
      <rPr>
        <vertAlign val="superscript"/>
        <sz val="9"/>
        <color indexed="60"/>
        <rFont val="Arial"/>
        <family val="2"/>
      </rPr>
      <t>**</t>
    </r>
  </si>
  <si>
    <r>
      <t>.662</t>
    </r>
    <r>
      <rPr>
        <vertAlign val="superscript"/>
        <sz val="9"/>
        <color indexed="60"/>
        <rFont val="Arial"/>
        <family val="2"/>
      </rPr>
      <t>**</t>
    </r>
  </si>
  <si>
    <r>
      <t>.648</t>
    </r>
    <r>
      <rPr>
        <vertAlign val="superscript"/>
        <sz val="9"/>
        <color indexed="60"/>
        <rFont val="Arial"/>
        <family val="2"/>
      </rPr>
      <t>**</t>
    </r>
  </si>
  <si>
    <r>
      <t>.356</t>
    </r>
    <r>
      <rPr>
        <vertAlign val="superscript"/>
        <sz val="9"/>
        <color indexed="60"/>
        <rFont val="Arial"/>
        <family val="2"/>
      </rPr>
      <t>**</t>
    </r>
  </si>
  <si>
    <r>
      <t>.505</t>
    </r>
    <r>
      <rPr>
        <vertAlign val="superscript"/>
        <sz val="9"/>
        <color indexed="60"/>
        <rFont val="Arial"/>
        <family val="2"/>
      </rPr>
      <t>**</t>
    </r>
  </si>
  <si>
    <r>
      <t>.718</t>
    </r>
    <r>
      <rPr>
        <vertAlign val="superscript"/>
        <sz val="9"/>
        <color indexed="60"/>
        <rFont val="Arial"/>
        <family val="2"/>
      </rPr>
      <t>**</t>
    </r>
  </si>
  <si>
    <r>
      <t>.390</t>
    </r>
    <r>
      <rPr>
        <vertAlign val="superscript"/>
        <sz val="9"/>
        <color indexed="60"/>
        <rFont val="Arial"/>
        <family val="2"/>
      </rPr>
      <t>**</t>
    </r>
  </si>
  <si>
    <r>
      <t>.280</t>
    </r>
    <r>
      <rPr>
        <vertAlign val="superscript"/>
        <sz val="9"/>
        <color indexed="60"/>
        <rFont val="Arial"/>
        <family val="2"/>
      </rPr>
      <t>*</t>
    </r>
  </si>
  <si>
    <r>
      <t>.335</t>
    </r>
    <r>
      <rPr>
        <vertAlign val="superscript"/>
        <sz val="9"/>
        <color indexed="60"/>
        <rFont val="Arial"/>
        <family val="2"/>
      </rPr>
      <t>*</t>
    </r>
  </si>
  <si>
    <r>
      <t>.592</t>
    </r>
    <r>
      <rPr>
        <vertAlign val="superscript"/>
        <sz val="9"/>
        <color indexed="60"/>
        <rFont val="Arial"/>
        <family val="2"/>
      </rPr>
      <t>**</t>
    </r>
  </si>
  <si>
    <r>
      <t>.411</t>
    </r>
    <r>
      <rPr>
        <vertAlign val="superscript"/>
        <sz val="9"/>
        <color indexed="60"/>
        <rFont val="Arial"/>
        <family val="2"/>
      </rPr>
      <t>**</t>
    </r>
  </si>
  <si>
    <r>
      <t>.485</t>
    </r>
    <r>
      <rPr>
        <vertAlign val="superscript"/>
        <sz val="9"/>
        <color indexed="60"/>
        <rFont val="Arial"/>
        <family val="2"/>
      </rPr>
      <t>**</t>
    </r>
  </si>
  <si>
    <r>
      <t>.570</t>
    </r>
    <r>
      <rPr>
        <vertAlign val="superscript"/>
        <sz val="9"/>
        <color indexed="60"/>
        <rFont val="Arial"/>
        <family val="2"/>
      </rPr>
      <t>**</t>
    </r>
  </si>
  <si>
    <r>
      <t>.529</t>
    </r>
    <r>
      <rPr>
        <vertAlign val="superscript"/>
        <sz val="9"/>
        <color indexed="60"/>
        <rFont val="Arial"/>
        <family val="2"/>
      </rPr>
      <t>**</t>
    </r>
  </si>
  <si>
    <r>
      <t>.460</t>
    </r>
    <r>
      <rPr>
        <vertAlign val="superscript"/>
        <sz val="9"/>
        <color indexed="60"/>
        <rFont val="Arial"/>
        <family val="2"/>
      </rPr>
      <t>**</t>
    </r>
  </si>
  <si>
    <r>
      <t>.522</t>
    </r>
    <r>
      <rPr>
        <vertAlign val="superscript"/>
        <sz val="9"/>
        <color indexed="60"/>
        <rFont val="Arial"/>
        <family val="2"/>
      </rPr>
      <t>**</t>
    </r>
  </si>
  <si>
    <r>
      <t>.816</t>
    </r>
    <r>
      <rPr>
        <vertAlign val="superscript"/>
        <sz val="9"/>
        <color indexed="60"/>
        <rFont val="Arial"/>
        <family val="2"/>
      </rPr>
      <t>**</t>
    </r>
  </si>
  <si>
    <r>
      <t>.454</t>
    </r>
    <r>
      <rPr>
        <vertAlign val="superscript"/>
        <sz val="9"/>
        <color indexed="60"/>
        <rFont val="Arial"/>
        <family val="2"/>
      </rPr>
      <t>**</t>
    </r>
  </si>
  <si>
    <r>
      <t>-.308</t>
    </r>
    <r>
      <rPr>
        <vertAlign val="superscript"/>
        <sz val="9"/>
        <color indexed="60"/>
        <rFont val="Arial"/>
        <family val="2"/>
      </rPr>
      <t>*</t>
    </r>
  </si>
  <si>
    <r>
      <t>-.490</t>
    </r>
    <r>
      <rPr>
        <vertAlign val="superscript"/>
        <sz val="9"/>
        <color indexed="60"/>
        <rFont val="Arial"/>
        <family val="2"/>
      </rPr>
      <t>**</t>
    </r>
  </si>
  <si>
    <r>
      <t>-.529</t>
    </r>
    <r>
      <rPr>
        <vertAlign val="superscript"/>
        <sz val="9"/>
        <color indexed="60"/>
        <rFont val="Arial"/>
        <family val="2"/>
      </rPr>
      <t>**</t>
    </r>
  </si>
  <si>
    <r>
      <t>.457</t>
    </r>
    <r>
      <rPr>
        <vertAlign val="superscript"/>
        <sz val="9"/>
        <color indexed="60"/>
        <rFont val="Arial"/>
        <family val="2"/>
      </rPr>
      <t>**</t>
    </r>
  </si>
  <si>
    <r>
      <t>.564</t>
    </r>
    <r>
      <rPr>
        <vertAlign val="superscript"/>
        <sz val="9"/>
        <color indexed="60"/>
        <rFont val="Arial"/>
        <family val="2"/>
      </rPr>
      <t>**</t>
    </r>
  </si>
  <si>
    <r>
      <t>.364</t>
    </r>
    <r>
      <rPr>
        <vertAlign val="superscript"/>
        <sz val="9"/>
        <color indexed="60"/>
        <rFont val="Arial"/>
        <family val="2"/>
      </rPr>
      <t>**</t>
    </r>
  </si>
  <si>
    <r>
      <t>-.277</t>
    </r>
    <r>
      <rPr>
        <vertAlign val="superscript"/>
        <sz val="9"/>
        <color indexed="60"/>
        <rFont val="Arial"/>
        <family val="2"/>
      </rPr>
      <t>*</t>
    </r>
  </si>
  <si>
    <r>
      <t>-.391</t>
    </r>
    <r>
      <rPr>
        <vertAlign val="superscript"/>
        <sz val="9"/>
        <color indexed="60"/>
        <rFont val="Arial"/>
        <family val="2"/>
      </rPr>
      <t>**</t>
    </r>
  </si>
  <si>
    <r>
      <t>-.341</t>
    </r>
    <r>
      <rPr>
        <vertAlign val="superscript"/>
        <sz val="9"/>
        <color indexed="60"/>
        <rFont val="Arial"/>
        <family val="2"/>
      </rPr>
      <t>**</t>
    </r>
  </si>
  <si>
    <r>
      <t>-.270</t>
    </r>
    <r>
      <rPr>
        <vertAlign val="superscript"/>
        <sz val="9"/>
        <color indexed="60"/>
        <rFont val="Arial"/>
        <family val="2"/>
      </rPr>
      <t>*</t>
    </r>
  </si>
  <si>
    <r>
      <t>.781</t>
    </r>
    <r>
      <rPr>
        <vertAlign val="superscript"/>
        <sz val="9"/>
        <color indexed="60"/>
        <rFont val="Arial"/>
        <family val="2"/>
      </rPr>
      <t>**</t>
    </r>
  </si>
  <si>
    <r>
      <t>.540</t>
    </r>
    <r>
      <rPr>
        <vertAlign val="superscript"/>
        <sz val="9"/>
        <color indexed="60"/>
        <rFont val="Arial"/>
        <family val="2"/>
      </rPr>
      <t>**</t>
    </r>
  </si>
  <si>
    <r>
      <t>-.304</t>
    </r>
    <r>
      <rPr>
        <vertAlign val="superscript"/>
        <sz val="9"/>
        <color indexed="60"/>
        <rFont val="Arial"/>
        <family val="2"/>
      </rPr>
      <t>*</t>
    </r>
  </si>
  <si>
    <r>
      <t>-.433</t>
    </r>
    <r>
      <rPr>
        <vertAlign val="superscript"/>
        <sz val="9"/>
        <color indexed="60"/>
        <rFont val="Arial"/>
        <family val="2"/>
      </rPr>
      <t>**</t>
    </r>
  </si>
  <si>
    <r>
      <t>-.413</t>
    </r>
    <r>
      <rPr>
        <vertAlign val="superscript"/>
        <sz val="9"/>
        <color indexed="60"/>
        <rFont val="Arial"/>
        <family val="2"/>
      </rPr>
      <t>**</t>
    </r>
  </si>
  <si>
    <r>
      <t>-.399</t>
    </r>
    <r>
      <rPr>
        <vertAlign val="superscript"/>
        <sz val="9"/>
        <color indexed="60"/>
        <rFont val="Arial"/>
        <family val="2"/>
      </rPr>
      <t>**</t>
    </r>
  </si>
  <si>
    <r>
      <t>.532</t>
    </r>
    <r>
      <rPr>
        <vertAlign val="superscript"/>
        <sz val="9"/>
        <color indexed="60"/>
        <rFont val="Arial"/>
        <family val="2"/>
      </rPr>
      <t>**</t>
    </r>
  </si>
  <si>
    <r>
      <t>.806</t>
    </r>
    <r>
      <rPr>
        <vertAlign val="superscript"/>
        <sz val="9"/>
        <color indexed="60"/>
        <rFont val="Arial"/>
        <family val="2"/>
      </rPr>
      <t>**</t>
    </r>
  </si>
  <si>
    <r>
      <t>.433</t>
    </r>
    <r>
      <rPr>
        <vertAlign val="superscript"/>
        <sz val="9"/>
        <color indexed="60"/>
        <rFont val="Arial"/>
        <family val="2"/>
      </rPr>
      <t>**</t>
    </r>
  </si>
  <si>
    <r>
      <t>-.284</t>
    </r>
    <r>
      <rPr>
        <vertAlign val="superscript"/>
        <sz val="9"/>
        <color indexed="60"/>
        <rFont val="Arial"/>
        <family val="2"/>
      </rPr>
      <t>*</t>
    </r>
  </si>
  <si>
    <r>
      <t>-.383</t>
    </r>
    <r>
      <rPr>
        <vertAlign val="superscript"/>
        <sz val="9"/>
        <color indexed="60"/>
        <rFont val="Arial"/>
        <family val="2"/>
      </rPr>
      <t>**</t>
    </r>
  </si>
  <si>
    <r>
      <t>-.660</t>
    </r>
    <r>
      <rPr>
        <vertAlign val="superscript"/>
        <sz val="9"/>
        <color indexed="60"/>
        <rFont val="Arial"/>
        <family val="2"/>
      </rPr>
      <t>**</t>
    </r>
  </si>
  <si>
    <r>
      <t>-.633</t>
    </r>
    <r>
      <rPr>
        <vertAlign val="superscript"/>
        <sz val="9"/>
        <color indexed="60"/>
        <rFont val="Arial"/>
        <family val="2"/>
      </rPr>
      <t>**</t>
    </r>
  </si>
  <si>
    <r>
      <t>.382</t>
    </r>
    <r>
      <rPr>
        <vertAlign val="superscript"/>
        <sz val="9"/>
        <color indexed="60"/>
        <rFont val="Arial"/>
        <family val="2"/>
      </rPr>
      <t>**</t>
    </r>
  </si>
  <si>
    <r>
      <t>.761</t>
    </r>
    <r>
      <rPr>
        <vertAlign val="superscript"/>
        <sz val="9"/>
        <color indexed="60"/>
        <rFont val="Arial"/>
        <family val="2"/>
      </rPr>
      <t>**</t>
    </r>
  </si>
  <si>
    <r>
      <t>.324</t>
    </r>
    <r>
      <rPr>
        <vertAlign val="superscript"/>
        <sz val="9"/>
        <color indexed="60"/>
        <rFont val="Arial"/>
        <family val="2"/>
      </rPr>
      <t>*</t>
    </r>
  </si>
  <si>
    <r>
      <t>-.538</t>
    </r>
    <r>
      <rPr>
        <vertAlign val="superscript"/>
        <sz val="9"/>
        <color indexed="60"/>
        <rFont val="Arial"/>
        <family val="2"/>
      </rPr>
      <t>**</t>
    </r>
  </si>
  <si>
    <r>
      <t>-.492</t>
    </r>
    <r>
      <rPr>
        <vertAlign val="superscript"/>
        <sz val="9"/>
        <color indexed="60"/>
        <rFont val="Arial"/>
        <family val="2"/>
      </rPr>
      <t>**</t>
    </r>
  </si>
  <si>
    <r>
      <t>-.483</t>
    </r>
    <r>
      <rPr>
        <vertAlign val="superscript"/>
        <sz val="9"/>
        <color indexed="60"/>
        <rFont val="Arial"/>
        <family val="2"/>
      </rPr>
      <t>**</t>
    </r>
  </si>
  <si>
    <r>
      <t>-.472</t>
    </r>
    <r>
      <rPr>
        <vertAlign val="superscript"/>
        <sz val="9"/>
        <color indexed="60"/>
        <rFont val="Arial"/>
        <family val="2"/>
      </rPr>
      <t>**</t>
    </r>
  </si>
  <si>
    <r>
      <t>.822</t>
    </r>
    <r>
      <rPr>
        <vertAlign val="superscript"/>
        <sz val="9"/>
        <color indexed="60"/>
        <rFont val="Arial"/>
        <family val="2"/>
      </rPr>
      <t>**</t>
    </r>
  </si>
  <si>
    <r>
      <t>.417</t>
    </r>
    <r>
      <rPr>
        <vertAlign val="superscript"/>
        <sz val="9"/>
        <color indexed="60"/>
        <rFont val="Arial"/>
        <family val="2"/>
      </rPr>
      <t>**</t>
    </r>
  </si>
  <si>
    <r>
      <t>-.585</t>
    </r>
    <r>
      <rPr>
        <vertAlign val="superscript"/>
        <sz val="9"/>
        <color indexed="60"/>
        <rFont val="Arial"/>
        <family val="2"/>
      </rPr>
      <t>**</t>
    </r>
  </si>
  <si>
    <r>
      <t>-.579</t>
    </r>
    <r>
      <rPr>
        <vertAlign val="superscript"/>
        <sz val="9"/>
        <color indexed="60"/>
        <rFont val="Arial"/>
        <family val="2"/>
      </rPr>
      <t>**</t>
    </r>
  </si>
  <si>
    <r>
      <t>-.352</t>
    </r>
    <r>
      <rPr>
        <vertAlign val="superscript"/>
        <sz val="9"/>
        <color indexed="60"/>
        <rFont val="Arial"/>
        <family val="2"/>
      </rPr>
      <t>**</t>
    </r>
  </si>
  <si>
    <r>
      <t>.366</t>
    </r>
    <r>
      <rPr>
        <vertAlign val="superscript"/>
        <sz val="9"/>
        <color indexed="60"/>
        <rFont val="Arial"/>
        <family val="2"/>
      </rPr>
      <t>**</t>
    </r>
  </si>
  <si>
    <r>
      <t>.575</t>
    </r>
    <r>
      <rPr>
        <vertAlign val="superscript"/>
        <sz val="9"/>
        <color indexed="60"/>
        <rFont val="Arial"/>
        <family val="2"/>
      </rPr>
      <t>**</t>
    </r>
  </si>
  <si>
    <r>
      <t>.490</t>
    </r>
    <r>
      <rPr>
        <vertAlign val="superscript"/>
        <sz val="9"/>
        <color indexed="60"/>
        <rFont val="Arial"/>
        <family val="2"/>
      </rPr>
      <t>**</t>
    </r>
  </si>
  <si>
    <r>
      <t>-.549</t>
    </r>
    <r>
      <rPr>
        <vertAlign val="superscript"/>
        <sz val="9"/>
        <color indexed="60"/>
        <rFont val="Arial"/>
        <family val="2"/>
      </rPr>
      <t>**</t>
    </r>
  </si>
  <si>
    <r>
      <t>-.584</t>
    </r>
    <r>
      <rPr>
        <vertAlign val="superscript"/>
        <sz val="9"/>
        <color indexed="60"/>
        <rFont val="Arial"/>
        <family val="2"/>
      </rPr>
      <t>**</t>
    </r>
  </si>
  <si>
    <r>
      <t>-.451</t>
    </r>
    <r>
      <rPr>
        <vertAlign val="superscript"/>
        <sz val="9"/>
        <color indexed="60"/>
        <rFont val="Arial"/>
        <family val="2"/>
      </rPr>
      <t>**</t>
    </r>
  </si>
  <si>
    <r>
      <t>.292</t>
    </r>
    <r>
      <rPr>
        <vertAlign val="superscript"/>
        <sz val="9"/>
        <color indexed="60"/>
        <rFont val="Arial"/>
        <family val="2"/>
      </rPr>
      <t>*</t>
    </r>
  </si>
  <si>
    <r>
      <t>.744</t>
    </r>
    <r>
      <rPr>
        <vertAlign val="superscript"/>
        <sz val="9"/>
        <color indexed="60"/>
        <rFont val="Arial"/>
        <family val="2"/>
      </rPr>
      <t>**</t>
    </r>
  </si>
  <si>
    <t xml:space="preserve">In order for a measure to have circumplex properties, scales should be equidistant from the center of the circle (i.e., have a constant radius), be equally spaced around the circle’s circumference, and, because a circumplex lacks simple structure, the rotation of factors should not affect the fit to a rotation criterion (i.e., all rotations are equally viable). </t>
  </si>
  <si>
    <r>
      <t>The Fisher Test (Fisher, 1997) is a measure of constant radius. A small value indicates equal axes, whereas a large value indicates unequal axes. The critical value for rejecting the null hypothesis of unequal axes is .11 (using α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= .05). </t>
    </r>
  </si>
  <si>
    <r>
      <t>The Gap Test (based on Upton &amp; Fingleton, 1989) is a measure of equal spacing. A small value indicates that the variance in gaps between variables is small, whereas a large value indicates greater variance in the gaps. The critical value for rejecting the null hypothesis of unequal spacing is .14 (using α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= .05). </t>
    </r>
  </si>
  <si>
    <r>
      <t>The Rotation and Variance Tests (RT and VT; Acton, 1999) measure the degree to which all rotations are equally good. A small value on both tests indicate no preferred rotation. The critical value of the RT is .19 and the critical value of the VT is .47 (using α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= .05). If the value is lower than the corresponding critical value, then the null hypothesis of simple (vs. circumplex) structure is rejected.</t>
    </r>
  </si>
  <si>
    <r>
      <t xml:space="preserve">Exploratory criteria indicated that the CSIP exhibited the properties of constant radius (Fisher = .04) and equally spaced octants (Gap Test = .089). Mixed results emerged for tests of rotation, with the VT supporting (VT = .35, </t>
    </r>
    <r>
      <rPr>
        <i/>
        <sz val="11"/>
        <color theme="1"/>
        <rFont val="Calibri"/>
        <family val="2"/>
        <scheme val="minor"/>
      </rPr>
      <t xml:space="preserve">p </t>
    </r>
    <r>
      <rPr>
        <sz val="11"/>
        <color theme="1"/>
        <rFont val="Calibri"/>
        <family val="2"/>
        <scheme val="minor"/>
      </rPr>
      <t xml:space="preserve">&lt; .05) and the RT not supporting (RT = .35, </t>
    </r>
    <r>
      <rPr>
        <i/>
        <sz val="11"/>
        <color theme="1"/>
        <rFont val="Calibri"/>
        <family val="2"/>
        <scheme val="minor"/>
      </rPr>
      <t xml:space="preserve">p </t>
    </r>
    <r>
      <rPr>
        <sz val="11"/>
        <color theme="1"/>
        <rFont val="Calibri"/>
        <family val="2"/>
        <scheme val="minor"/>
      </rPr>
      <t xml:space="preserve">&gt; .05) circumplex structure. According to Browne’s criterion, the CSIP had equally spaced octants but unequal communality (see Table 3).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</si>
</sst>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.00"/>
    <numFmt numFmtId="165" formatCode="###0.000"/>
    <numFmt numFmtId="166" formatCode="###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indexed="60"/>
      <name val="Arial Bold"/>
    </font>
    <font>
      <sz val="10"/>
      <name val="Arial"/>
      <family val="2"/>
    </font>
    <font>
      <sz val="9"/>
      <color indexed="62"/>
      <name val="Arial"/>
      <family val="2"/>
    </font>
    <font>
      <vertAlign val="superscript"/>
      <sz val="9"/>
      <color indexed="60"/>
      <name val="Arial"/>
      <family val="2"/>
    </font>
    <font>
      <sz val="9"/>
      <color indexed="60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3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/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/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/>
      <top style="thin">
        <color indexed="22"/>
      </top>
      <bottom/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</borders>
  <cellStyleXfs count="2">
    <xf numFmtId="0" fontId="0" fillId="0" borderId="0"/>
    <xf numFmtId="0" fontId="4" fillId="0" borderId="0"/>
  </cellStyleXfs>
  <cellXfs count="51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0" borderId="0" xfId="0" applyNumberFormat="1"/>
    <xf numFmtId="164" fontId="0" fillId="2" borderId="0" xfId="0" applyNumberFormat="1" applyFill="1"/>
    <xf numFmtId="0" fontId="7" fillId="0" borderId="22" xfId="1" applyFont="1" applyBorder="1" applyAlignment="1">
      <alignment horizontal="right" vertical="top"/>
    </xf>
    <xf numFmtId="0" fontId="7" fillId="0" borderId="23" xfId="1" applyFont="1" applyBorder="1" applyAlignment="1">
      <alignment horizontal="right" vertical="top"/>
    </xf>
    <xf numFmtId="165" fontId="7" fillId="0" borderId="23" xfId="1" applyNumberFormat="1" applyFont="1" applyBorder="1" applyAlignment="1">
      <alignment horizontal="right" vertical="top"/>
    </xf>
    <xf numFmtId="165" fontId="7" fillId="0" borderId="24" xfId="1" applyNumberFormat="1" applyFont="1" applyBorder="1" applyAlignment="1">
      <alignment horizontal="right" vertical="top"/>
    </xf>
    <xf numFmtId="165" fontId="7" fillId="0" borderId="26" xfId="1" applyNumberFormat="1" applyFont="1" applyBorder="1" applyAlignment="1">
      <alignment horizontal="right" vertical="top"/>
    </xf>
    <xf numFmtId="165" fontId="7" fillId="0" borderId="27" xfId="1" applyNumberFormat="1" applyFont="1" applyBorder="1" applyAlignment="1">
      <alignment horizontal="right" vertical="top"/>
    </xf>
    <xf numFmtId="165" fontId="7" fillId="0" borderId="28" xfId="1" applyNumberFormat="1" applyFont="1" applyBorder="1" applyAlignment="1">
      <alignment horizontal="right" vertical="top"/>
    </xf>
    <xf numFmtId="166" fontId="7" fillId="0" borderId="30" xfId="1" applyNumberFormat="1" applyFont="1" applyBorder="1" applyAlignment="1">
      <alignment horizontal="right" vertical="top"/>
    </xf>
    <xf numFmtId="166" fontId="7" fillId="0" borderId="31" xfId="1" applyNumberFormat="1" applyFont="1" applyBorder="1" applyAlignment="1">
      <alignment horizontal="right" vertical="top"/>
    </xf>
    <xf numFmtId="166" fontId="7" fillId="0" borderId="32" xfId="1" applyNumberFormat="1" applyFont="1" applyBorder="1" applyAlignment="1">
      <alignment horizontal="right" vertical="top"/>
    </xf>
    <xf numFmtId="0" fontId="7" fillId="0" borderId="27" xfId="1" applyFont="1" applyBorder="1" applyAlignment="1">
      <alignment horizontal="right" vertical="top"/>
    </xf>
    <xf numFmtId="0" fontId="7" fillId="0" borderId="28" xfId="1" applyFont="1" applyBorder="1" applyAlignment="1">
      <alignment horizontal="right" vertical="top"/>
    </xf>
    <xf numFmtId="0" fontId="7" fillId="0" borderId="26" xfId="1" applyFont="1" applyBorder="1" applyAlignment="1">
      <alignment horizontal="right" vertical="top"/>
    </xf>
    <xf numFmtId="166" fontId="7" fillId="0" borderId="34" xfId="1" applyNumberFormat="1" applyFont="1" applyBorder="1" applyAlignment="1">
      <alignment horizontal="right" vertical="top"/>
    </xf>
    <xf numFmtId="166" fontId="7" fillId="0" borderId="35" xfId="1" applyNumberFormat="1" applyFont="1" applyBorder="1" applyAlignment="1">
      <alignment horizontal="right" vertical="top"/>
    </xf>
    <xf numFmtId="166" fontId="7" fillId="0" borderId="36" xfId="1" applyNumberFormat="1" applyFont="1" applyBorder="1" applyAlignment="1">
      <alignment horizontal="right" vertical="top"/>
    </xf>
    <xf numFmtId="0" fontId="4" fillId="0" borderId="0" xfId="1"/>
    <xf numFmtId="0" fontId="5" fillId="0" borderId="16" xfId="1" applyFont="1" applyBorder="1" applyAlignment="1">
      <alignment horizontal="left"/>
    </xf>
    <xf numFmtId="0" fontId="5" fillId="0" borderId="17" xfId="1" applyFont="1" applyBorder="1" applyAlignment="1">
      <alignment horizontal="center"/>
    </xf>
    <xf numFmtId="0" fontId="5" fillId="0" borderId="18" xfId="1" applyFont="1" applyBorder="1" applyAlignment="1">
      <alignment horizontal="center"/>
    </xf>
    <xf numFmtId="0" fontId="5" fillId="0" borderId="19" xfId="1" applyFont="1" applyBorder="1" applyAlignment="1">
      <alignment horizontal="center"/>
    </xf>
    <xf numFmtId="0" fontId="5" fillId="3" borderId="20" xfId="1" applyFont="1" applyFill="1" applyBorder="1" applyAlignment="1">
      <alignment horizontal="left" vertical="top"/>
    </xf>
    <xf numFmtId="0" fontId="5" fillId="3" borderId="21" xfId="1" applyFont="1" applyFill="1" applyBorder="1" applyAlignment="1">
      <alignment horizontal="left" vertical="top"/>
    </xf>
    <xf numFmtId="0" fontId="5" fillId="3" borderId="25" xfId="1" applyFont="1" applyFill="1" applyBorder="1" applyAlignment="1">
      <alignment horizontal="left" vertical="top"/>
    </xf>
    <xf numFmtId="0" fontId="5" fillId="3" borderId="29" xfId="1" applyFont="1" applyFill="1" applyBorder="1" applyAlignment="1">
      <alignment horizontal="left" vertical="top"/>
    </xf>
    <xf numFmtId="0" fontId="5" fillId="3" borderId="33" xfId="1" applyFont="1" applyFill="1" applyBorder="1" applyAlignment="1">
      <alignment horizontal="left" vertical="top"/>
    </xf>
    <xf numFmtId="0" fontId="7" fillId="0" borderId="0" xfId="1" applyFont="1" applyAlignment="1">
      <alignment horizontal="left" vertical="top"/>
    </xf>
    <xf numFmtId="0" fontId="7" fillId="0" borderId="24" xfId="1" applyFont="1" applyBorder="1" applyAlignment="1">
      <alignment horizontal="right" vertical="top"/>
    </xf>
    <xf numFmtId="164" fontId="1" fillId="0" borderId="0" xfId="0" applyNumberFormat="1" applyFont="1"/>
    <xf numFmtId="0" fontId="0" fillId="0" borderId="0" xfId="0" applyAlignment="1">
      <alignment vertical="center"/>
    </xf>
    <xf numFmtId="0" fontId="3" fillId="0" borderId="0" xfId="1" applyFont="1" applyAlignment="1">
      <alignment horizontal="center" vertical="center"/>
    </xf>
  </cellXfs>
  <cellStyles count="2">
    <cellStyle name="Normal" xfId="0" builtinId="0"/>
    <cellStyle name="Normal_Sheet1" xfId="1" xr:uid="{E41EF885-EA30-433D-9754-AE333F3A250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xVal>
            <c:numRef>
              <c:f>'Scale Level'!$B$2:$B$9</c:f>
              <c:numCache>
                <c:formatCode>General</c:formatCode>
                <c:ptCount val="8"/>
                <c:pt idx="0">
                  <c:v>0.21</c:v>
                </c:pt>
                <c:pt idx="1">
                  <c:v>-0.43</c:v>
                </c:pt>
                <c:pt idx="2">
                  <c:v>-0.85</c:v>
                </c:pt>
                <c:pt idx="3">
                  <c:v>-0.79</c:v>
                </c:pt>
                <c:pt idx="4">
                  <c:v>-0.11</c:v>
                </c:pt>
                <c:pt idx="5">
                  <c:v>0.54</c:v>
                </c:pt>
                <c:pt idx="6">
                  <c:v>0.8</c:v>
                </c:pt>
                <c:pt idx="7">
                  <c:v>0.71</c:v>
                </c:pt>
              </c:numCache>
            </c:numRef>
          </c:xVal>
          <c:yVal>
            <c:numRef>
              <c:f>'Scale Level'!$C$2:$C$9</c:f>
              <c:numCache>
                <c:formatCode>General</c:formatCode>
                <c:ptCount val="8"/>
                <c:pt idx="0">
                  <c:v>0.85</c:v>
                </c:pt>
                <c:pt idx="1">
                  <c:v>0.7</c:v>
                </c:pt>
                <c:pt idx="2">
                  <c:v>0.15</c:v>
                </c:pt>
                <c:pt idx="3">
                  <c:v>-0.34</c:v>
                </c:pt>
                <c:pt idx="4">
                  <c:v>-0.82</c:v>
                </c:pt>
                <c:pt idx="5">
                  <c:v>-0.61</c:v>
                </c:pt>
                <c:pt idx="6">
                  <c:v>-0.17</c:v>
                </c:pt>
                <c:pt idx="7">
                  <c:v>0.48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82-4639-8947-584CA657A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370432"/>
        <c:axId val="589452576"/>
      </c:scatterChart>
      <c:valAx>
        <c:axId val="138237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452576"/>
        <c:crosses val="autoZero"/>
        <c:crossBetween val="midCat"/>
      </c:valAx>
      <c:valAx>
        <c:axId val="58945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37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xVal>
            <c:numRef>
              <c:f>Targeted!$B$2:$B$9</c:f>
              <c:numCache>
                <c:formatCode>0.00</c:formatCode>
                <c:ptCount val="8"/>
                <c:pt idx="0">
                  <c:v>3.4951570000000001E-2</c:v>
                </c:pt>
                <c:pt idx="1">
                  <c:v>-0.56646956999999998</c:v>
                </c:pt>
                <c:pt idx="2">
                  <c:v>-0.86033358999999998</c:v>
                </c:pt>
                <c:pt idx="3">
                  <c:v>-0.70894851999999997</c:v>
                </c:pt>
                <c:pt idx="4">
                  <c:v>5.649378E-2</c:v>
                </c:pt>
                <c:pt idx="5">
                  <c:v>0.65648684000000002</c:v>
                </c:pt>
                <c:pt idx="6">
                  <c:v>0.81641059000000005</c:v>
                </c:pt>
                <c:pt idx="7">
                  <c:v>0.59797743000000003</c:v>
                </c:pt>
              </c:numCache>
            </c:numRef>
          </c:xVal>
          <c:yVal>
            <c:numRef>
              <c:f>Targeted!$C$2:$C$9</c:f>
              <c:numCache>
                <c:formatCode>0.00</c:formatCode>
                <c:ptCount val="8"/>
                <c:pt idx="0">
                  <c:v>0.87509073599999998</c:v>
                </c:pt>
                <c:pt idx="1">
                  <c:v>0.59413492599999995</c:v>
                </c:pt>
                <c:pt idx="2">
                  <c:v>-2.6412881999999999E-2</c:v>
                </c:pt>
                <c:pt idx="3">
                  <c:v>-0.49306464300000002</c:v>
                </c:pt>
                <c:pt idx="4">
                  <c:v>-0.82343683400000001</c:v>
                </c:pt>
                <c:pt idx="5">
                  <c:v>-0.48859789599999998</c:v>
                </c:pt>
                <c:pt idx="6">
                  <c:v>-6.7810409999999998E-3</c:v>
                </c:pt>
                <c:pt idx="7">
                  <c:v>0.61540881400000003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5C-4974-9328-02954B1ED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865600"/>
        <c:axId val="588536528"/>
      </c:scatterChart>
      <c:valAx>
        <c:axId val="76686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536528"/>
        <c:crosses val="autoZero"/>
        <c:crossBetween val="midCat"/>
      </c:valAx>
      <c:valAx>
        <c:axId val="5885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86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</xdr:row>
      <xdr:rowOff>4762</xdr:rowOff>
    </xdr:from>
    <xdr:to>
      <xdr:col>15</xdr:col>
      <xdr:colOff>295275</xdr:colOff>
      <xdr:row>34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8F5739-3D2D-4BC3-8CA1-D47F34AEA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190500</xdr:colOff>
      <xdr:row>1</xdr:row>
      <xdr:rowOff>161925</xdr:rowOff>
    </xdr:from>
    <xdr:to>
      <xdr:col>15</xdr:col>
      <xdr:colOff>111252</xdr:colOff>
      <xdr:row>33</xdr:row>
      <xdr:rowOff>174081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B9F14600-1506-413C-8529-1C9BC37A0ED6}"/>
            </a:ext>
          </a:extLst>
        </xdr:cNvPr>
        <xdr:cNvSpPr/>
      </xdr:nvSpPr>
      <xdr:spPr>
        <a:xfrm>
          <a:off x="3238500" y="352425"/>
          <a:ext cx="6016752" cy="6108156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0.46598</cdr:x>
      <cdr:y>0.02431</cdr:y>
    </cdr:from>
    <cdr:to>
      <cdr:x>0.53741</cdr:x>
      <cdr:y>0.06717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F540B6C8-F484-418A-A79A-BD79088AF69E}"/>
            </a:ext>
          </a:extLst>
        </cdr:cNvPr>
        <cdr:cNvSpPr/>
      </cdr:nvSpPr>
      <cdr:spPr>
        <a:xfrm xmlns:a="http://schemas.openxmlformats.org/drawingml/2006/main">
          <a:off x="2982635" y="155575"/>
          <a:ext cx="457209" cy="2743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175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PA</a:t>
          </a:r>
        </a:p>
      </cdr:txBody>
    </cdr:sp>
  </cdr:relSizeAnchor>
  <cdr:relSizeAnchor xmlns:cdr="http://schemas.openxmlformats.org/drawingml/2006/chartDrawing">
    <cdr:from>
      <cdr:x>0.14539</cdr:x>
      <cdr:y>0.16767</cdr:y>
    </cdr:from>
    <cdr:to>
      <cdr:x>0.21682</cdr:x>
      <cdr:y>0.21053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D9CBB9C-FB82-4710-B9AA-B0A96DCE7D58}"/>
            </a:ext>
          </a:extLst>
        </cdr:cNvPr>
        <cdr:cNvSpPr/>
      </cdr:nvSpPr>
      <cdr:spPr>
        <a:xfrm xmlns:a="http://schemas.openxmlformats.org/drawingml/2006/main">
          <a:off x="930587" y="1073218"/>
          <a:ext cx="457209" cy="2743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175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BC</a:t>
          </a:r>
        </a:p>
      </cdr:txBody>
    </cdr:sp>
  </cdr:relSizeAnchor>
  <cdr:relSizeAnchor xmlns:cdr="http://schemas.openxmlformats.org/drawingml/2006/chartDrawing">
    <cdr:from>
      <cdr:x>0.03026</cdr:x>
      <cdr:y>0.48017</cdr:y>
    </cdr:from>
    <cdr:to>
      <cdr:x>0.10169</cdr:x>
      <cdr:y>0.52303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A3FEFB06-9231-44BC-A151-FC8A0C0EB36F}"/>
            </a:ext>
          </a:extLst>
        </cdr:cNvPr>
        <cdr:cNvSpPr/>
      </cdr:nvSpPr>
      <cdr:spPr>
        <a:xfrm xmlns:a="http://schemas.openxmlformats.org/drawingml/2006/main">
          <a:off x="193675" y="3073443"/>
          <a:ext cx="457209" cy="2743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175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DE</a:t>
          </a:r>
        </a:p>
      </cdr:txBody>
    </cdr:sp>
  </cdr:relSizeAnchor>
  <cdr:relSizeAnchor xmlns:cdr="http://schemas.openxmlformats.org/drawingml/2006/chartDrawing">
    <cdr:from>
      <cdr:x>0.90228</cdr:x>
      <cdr:y>0.4803</cdr:y>
    </cdr:from>
    <cdr:to>
      <cdr:x>0.97371</cdr:x>
      <cdr:y>0.52316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D3FA41D5-31C0-49F3-BC80-02D55F97F105}"/>
            </a:ext>
          </a:extLst>
        </cdr:cNvPr>
        <cdr:cNvSpPr/>
      </cdr:nvSpPr>
      <cdr:spPr>
        <a:xfrm xmlns:a="http://schemas.openxmlformats.org/drawingml/2006/main">
          <a:off x="5775307" y="3074275"/>
          <a:ext cx="457209" cy="2743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175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LM</a:t>
          </a:r>
        </a:p>
      </cdr:txBody>
    </cdr:sp>
  </cdr:relSizeAnchor>
  <cdr:relSizeAnchor xmlns:cdr="http://schemas.openxmlformats.org/drawingml/2006/chartDrawing">
    <cdr:from>
      <cdr:x>0.78349</cdr:x>
      <cdr:y>0.74306</cdr:y>
    </cdr:from>
    <cdr:to>
      <cdr:x>0.85492</cdr:x>
      <cdr:y>0.78592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E879EB1D-E287-49E3-AC5A-B36BB101BACE}"/>
            </a:ext>
          </a:extLst>
        </cdr:cNvPr>
        <cdr:cNvSpPr/>
      </cdr:nvSpPr>
      <cdr:spPr>
        <a:xfrm xmlns:a="http://schemas.openxmlformats.org/drawingml/2006/main">
          <a:off x="5014940" y="4756162"/>
          <a:ext cx="457210" cy="2743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175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JK</a:t>
          </a:r>
        </a:p>
      </cdr:txBody>
    </cdr:sp>
  </cdr:relSizeAnchor>
  <cdr:relSizeAnchor xmlns:cdr="http://schemas.openxmlformats.org/drawingml/2006/chartDrawing">
    <cdr:from>
      <cdr:x>0.46573</cdr:x>
      <cdr:y>0.93404</cdr:y>
    </cdr:from>
    <cdr:to>
      <cdr:x>0.53716</cdr:x>
      <cdr:y>0.9769</cdr:y>
    </cdr:to>
    <cdr:sp macro="" textlink="">
      <cdr:nvSpPr>
        <cdr:cNvPr id="7" name="Rectangle 6">
          <a:extLst xmlns:a="http://schemas.openxmlformats.org/drawingml/2006/main">
            <a:ext uri="{FF2B5EF4-FFF2-40B4-BE49-F238E27FC236}">
              <a16:creationId xmlns:a16="http://schemas.microsoft.com/office/drawing/2014/main" id="{0167A0D7-97B8-4220-ACBD-B5FBC7006F86}"/>
            </a:ext>
          </a:extLst>
        </cdr:cNvPr>
        <cdr:cNvSpPr/>
      </cdr:nvSpPr>
      <cdr:spPr>
        <a:xfrm xmlns:a="http://schemas.openxmlformats.org/drawingml/2006/main">
          <a:off x="2981034" y="5978599"/>
          <a:ext cx="457210" cy="2743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175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HI</a:t>
          </a:r>
        </a:p>
      </cdr:txBody>
    </cdr:sp>
  </cdr:relSizeAnchor>
  <cdr:relSizeAnchor xmlns:cdr="http://schemas.openxmlformats.org/drawingml/2006/chartDrawing">
    <cdr:from>
      <cdr:x>0.78659</cdr:x>
      <cdr:y>0.16866</cdr:y>
    </cdr:from>
    <cdr:to>
      <cdr:x>0.85816</cdr:x>
      <cdr:y>0.21152</cdr:y>
    </cdr:to>
    <cdr:sp macro="" textlink="">
      <cdr:nvSpPr>
        <cdr:cNvPr id="8" name="Rectangle 7">
          <a:extLst xmlns:a="http://schemas.openxmlformats.org/drawingml/2006/main">
            <a:ext uri="{FF2B5EF4-FFF2-40B4-BE49-F238E27FC236}">
              <a16:creationId xmlns:a16="http://schemas.microsoft.com/office/drawing/2014/main" id="{59C062E0-9E76-4E60-AE1E-28D78CE2CECA}"/>
            </a:ext>
          </a:extLst>
        </cdr:cNvPr>
        <cdr:cNvSpPr/>
      </cdr:nvSpPr>
      <cdr:spPr>
        <a:xfrm xmlns:a="http://schemas.openxmlformats.org/drawingml/2006/main">
          <a:off x="5034823" y="1079542"/>
          <a:ext cx="458105" cy="2743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175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NO</a:t>
          </a:r>
        </a:p>
      </cdr:txBody>
    </cdr:sp>
  </cdr:relSizeAnchor>
  <cdr:relSizeAnchor xmlns:cdr="http://schemas.openxmlformats.org/drawingml/2006/chartDrawing">
    <cdr:from>
      <cdr:x>0.12699</cdr:x>
      <cdr:y>0.74207</cdr:y>
    </cdr:from>
    <cdr:to>
      <cdr:x>0.19842</cdr:x>
      <cdr:y>0.78493</cdr:y>
    </cdr:to>
    <cdr:sp macro="" textlink="">
      <cdr:nvSpPr>
        <cdr:cNvPr id="9" name="Rectangle 8">
          <a:extLst xmlns:a="http://schemas.openxmlformats.org/drawingml/2006/main">
            <a:ext uri="{FF2B5EF4-FFF2-40B4-BE49-F238E27FC236}">
              <a16:creationId xmlns:a16="http://schemas.microsoft.com/office/drawing/2014/main" id="{146246C9-F1D1-4C18-8A5B-C6DC498ABF48}"/>
            </a:ext>
          </a:extLst>
        </cdr:cNvPr>
        <cdr:cNvSpPr/>
      </cdr:nvSpPr>
      <cdr:spPr>
        <a:xfrm xmlns:a="http://schemas.openxmlformats.org/drawingml/2006/main">
          <a:off x="812830" y="4749837"/>
          <a:ext cx="457210" cy="2743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175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FG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4762</xdr:rowOff>
    </xdr:from>
    <xdr:to>
      <xdr:col>14</xdr:col>
      <xdr:colOff>304800</xdr:colOff>
      <xdr:row>34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0CF0D0-8520-4B9C-83A7-5C49649C2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541060</xdr:colOff>
      <xdr:row>1</xdr:row>
      <xdr:rowOff>161925</xdr:rowOff>
    </xdr:from>
    <xdr:to>
      <xdr:col>9</xdr:col>
      <xdr:colOff>388669</xdr:colOff>
      <xdr:row>3</xdr:row>
      <xdr:rowOff>55263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8AE0D0C9-B681-43F1-9862-A6EA70AE0F81}"/>
            </a:ext>
          </a:extLst>
        </xdr:cNvPr>
        <xdr:cNvSpPr/>
      </xdr:nvSpPr>
      <xdr:spPr>
        <a:xfrm>
          <a:off x="5417860" y="352425"/>
          <a:ext cx="457209" cy="274338"/>
        </a:xfrm>
        <a:prstGeom prst="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PA</a:t>
          </a:r>
        </a:p>
      </xdr:txBody>
    </xdr:sp>
    <xdr:clientData/>
  </xdr:twoCellAnchor>
  <xdr:twoCellAnchor>
    <xdr:from>
      <xdr:col>5</xdr:col>
      <xdr:colOff>317812</xdr:colOff>
      <xdr:row>6</xdr:row>
      <xdr:rowOff>127068</xdr:rowOff>
    </xdr:from>
    <xdr:to>
      <xdr:col>6</xdr:col>
      <xdr:colOff>165421</xdr:colOff>
      <xdr:row>8</xdr:row>
      <xdr:rowOff>20406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DE4F0F18-194E-403A-B337-3328F1623C4E}"/>
            </a:ext>
          </a:extLst>
        </xdr:cNvPr>
        <xdr:cNvSpPr/>
      </xdr:nvSpPr>
      <xdr:spPr>
        <a:xfrm>
          <a:off x="3365812" y="1270068"/>
          <a:ext cx="457209" cy="274338"/>
        </a:xfrm>
        <a:prstGeom prst="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BC</a:t>
          </a:r>
        </a:p>
      </xdr:txBody>
    </xdr:sp>
    <xdr:clientData/>
  </xdr:twoCellAnchor>
  <xdr:twoCellAnchor>
    <xdr:from>
      <xdr:col>4</xdr:col>
      <xdr:colOff>190500</xdr:colOff>
      <xdr:row>17</xdr:row>
      <xdr:rowOff>31793</xdr:rowOff>
    </xdr:from>
    <xdr:to>
      <xdr:col>5</xdr:col>
      <xdr:colOff>38109</xdr:colOff>
      <xdr:row>18</xdr:row>
      <xdr:rowOff>115632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E2A6345-9D89-4D0F-A178-3141B71C8032}"/>
            </a:ext>
          </a:extLst>
        </xdr:cNvPr>
        <xdr:cNvSpPr/>
      </xdr:nvSpPr>
      <xdr:spPr>
        <a:xfrm>
          <a:off x="2628900" y="3270293"/>
          <a:ext cx="457209" cy="274339"/>
        </a:xfrm>
        <a:prstGeom prst="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DE</a:t>
          </a:r>
        </a:p>
      </xdr:txBody>
    </xdr:sp>
    <xdr:clientData/>
  </xdr:twoCellAnchor>
  <xdr:twoCellAnchor>
    <xdr:from>
      <xdr:col>13</xdr:col>
      <xdr:colOff>285732</xdr:colOff>
      <xdr:row>17</xdr:row>
      <xdr:rowOff>32625</xdr:rowOff>
    </xdr:from>
    <xdr:to>
      <xdr:col>14</xdr:col>
      <xdr:colOff>133341</xdr:colOff>
      <xdr:row>18</xdr:row>
      <xdr:rowOff>116464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512455CB-6002-4455-862F-F76AA0E1136F}"/>
            </a:ext>
          </a:extLst>
        </xdr:cNvPr>
        <xdr:cNvSpPr/>
      </xdr:nvSpPr>
      <xdr:spPr>
        <a:xfrm>
          <a:off x="8210532" y="3271125"/>
          <a:ext cx="457209" cy="274339"/>
        </a:xfrm>
        <a:prstGeom prst="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LM</a:t>
          </a:r>
        </a:p>
      </xdr:txBody>
    </xdr:sp>
    <xdr:clientData/>
  </xdr:twoCellAnchor>
  <xdr:twoCellAnchor>
    <xdr:from>
      <xdr:col>12</xdr:col>
      <xdr:colOff>134965</xdr:colOff>
      <xdr:row>26</xdr:row>
      <xdr:rowOff>12</xdr:rowOff>
    </xdr:from>
    <xdr:to>
      <xdr:col>12</xdr:col>
      <xdr:colOff>592175</xdr:colOff>
      <xdr:row>27</xdr:row>
      <xdr:rowOff>83850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44DCF0A5-E949-4805-BFD9-64E7B6814631}"/>
            </a:ext>
          </a:extLst>
        </xdr:cNvPr>
        <xdr:cNvSpPr/>
      </xdr:nvSpPr>
      <xdr:spPr>
        <a:xfrm>
          <a:off x="7450165" y="4953012"/>
          <a:ext cx="457210" cy="274338"/>
        </a:xfrm>
        <a:prstGeom prst="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JK</a:t>
          </a:r>
        </a:p>
      </xdr:txBody>
    </xdr:sp>
    <xdr:clientData/>
  </xdr:twoCellAnchor>
  <xdr:twoCellAnchor>
    <xdr:from>
      <xdr:col>8</xdr:col>
      <xdr:colOff>539459</xdr:colOff>
      <xdr:row>32</xdr:row>
      <xdr:rowOff>79449</xdr:rowOff>
    </xdr:from>
    <xdr:to>
      <xdr:col>9</xdr:col>
      <xdr:colOff>387069</xdr:colOff>
      <xdr:row>33</xdr:row>
      <xdr:rowOff>163287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1EAF16DB-039D-472B-A403-BC94F2C88671}"/>
            </a:ext>
          </a:extLst>
        </xdr:cNvPr>
        <xdr:cNvSpPr/>
      </xdr:nvSpPr>
      <xdr:spPr>
        <a:xfrm>
          <a:off x="5416259" y="6175449"/>
          <a:ext cx="457210" cy="274338"/>
        </a:xfrm>
        <a:prstGeom prst="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HI</a:t>
          </a:r>
        </a:p>
      </xdr:txBody>
    </xdr:sp>
    <xdr:clientData/>
  </xdr:twoCellAnchor>
  <xdr:twoCellAnchor>
    <xdr:from>
      <xdr:col>12</xdr:col>
      <xdr:colOff>154848</xdr:colOff>
      <xdr:row>6</xdr:row>
      <xdr:rowOff>133392</xdr:rowOff>
    </xdr:from>
    <xdr:to>
      <xdr:col>13</xdr:col>
      <xdr:colOff>3353</xdr:colOff>
      <xdr:row>8</xdr:row>
      <xdr:rowOff>26731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FA0A0E51-BF35-4510-911F-2B68D66F52B8}"/>
            </a:ext>
          </a:extLst>
        </xdr:cNvPr>
        <xdr:cNvSpPr/>
      </xdr:nvSpPr>
      <xdr:spPr>
        <a:xfrm>
          <a:off x="7470048" y="1276392"/>
          <a:ext cx="458105" cy="274339"/>
        </a:xfrm>
        <a:prstGeom prst="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NO</a:t>
          </a:r>
        </a:p>
      </xdr:txBody>
    </xdr:sp>
    <xdr:clientData/>
  </xdr:twoCellAnchor>
  <xdr:twoCellAnchor>
    <xdr:from>
      <xdr:col>5</xdr:col>
      <xdr:colOff>200055</xdr:colOff>
      <xdr:row>25</xdr:row>
      <xdr:rowOff>184187</xdr:rowOff>
    </xdr:from>
    <xdr:to>
      <xdr:col>6</xdr:col>
      <xdr:colOff>47665</xdr:colOff>
      <xdr:row>27</xdr:row>
      <xdr:rowOff>77526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CD499EB7-90CE-4CE1-88EC-C775779114AB}"/>
            </a:ext>
          </a:extLst>
        </xdr:cNvPr>
        <xdr:cNvSpPr/>
      </xdr:nvSpPr>
      <xdr:spPr>
        <a:xfrm>
          <a:off x="3248055" y="4946687"/>
          <a:ext cx="457210" cy="274339"/>
        </a:xfrm>
        <a:prstGeom prst="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FG</a:t>
          </a:r>
        </a:p>
      </xdr:txBody>
    </xdr:sp>
    <xdr:clientData/>
  </xdr:twoCellAnchor>
  <xdr:twoCellAnchor>
    <xdr:from>
      <xdr:col>4</xdr:col>
      <xdr:colOff>209550</xdr:colOff>
      <xdr:row>1</xdr:row>
      <xdr:rowOff>152400</xdr:rowOff>
    </xdr:from>
    <xdr:to>
      <xdr:col>14</xdr:col>
      <xdr:colOff>130302</xdr:colOff>
      <xdr:row>33</xdr:row>
      <xdr:rowOff>164556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376D88A8-C7B4-4D6F-A418-F9599A22AF9F}"/>
            </a:ext>
          </a:extLst>
        </xdr:cNvPr>
        <xdr:cNvSpPr/>
      </xdr:nvSpPr>
      <xdr:spPr>
        <a:xfrm>
          <a:off x="2647950" y="342900"/>
          <a:ext cx="6016752" cy="6108156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BE4A6-AF86-4194-8487-CE7FBA4741AB}">
  <dimension ref="A1:AC65"/>
  <sheetViews>
    <sheetView workbookViewId="0"/>
  </sheetViews>
  <sheetFormatPr defaultRowHeight="15"/>
  <cols>
    <col min="3" max="3" width="45.7109375" customWidth="1"/>
    <col min="12" max="12" width="45.7109375" customWidth="1"/>
    <col min="23" max="23" width="45.7109375" customWidth="1"/>
  </cols>
  <sheetData>
    <row r="1" spans="1:29">
      <c r="A1" t="s">
        <v>35</v>
      </c>
      <c r="B1" t="s">
        <v>103</v>
      </c>
      <c r="C1" t="s">
        <v>104</v>
      </c>
      <c r="D1" t="s">
        <v>36</v>
      </c>
      <c r="E1" t="s">
        <v>37</v>
      </c>
      <c r="F1" t="s">
        <v>38</v>
      </c>
    </row>
    <row r="2" spans="1:29">
      <c r="A2">
        <v>1</v>
      </c>
      <c r="B2" t="s">
        <v>39</v>
      </c>
      <c r="C2" t="s">
        <v>105</v>
      </c>
      <c r="D2" s="18">
        <v>-0.105588103174131</v>
      </c>
      <c r="E2" s="48">
        <v>0.582747116528743</v>
      </c>
      <c r="F2" s="18">
        <v>0.35074304935447498</v>
      </c>
      <c r="G2" t="s">
        <v>169</v>
      </c>
      <c r="J2" t="s">
        <v>300</v>
      </c>
      <c r="U2" t="s">
        <v>303</v>
      </c>
    </row>
    <row r="3" spans="1:29">
      <c r="A3">
        <v>2</v>
      </c>
      <c r="B3" t="s">
        <v>40</v>
      </c>
      <c r="C3" t="s">
        <v>106</v>
      </c>
      <c r="D3" s="18">
        <v>0.17864170809600899</v>
      </c>
      <c r="E3" s="48">
        <v>0.46305768601275799</v>
      </c>
      <c r="F3" s="18">
        <v>0.24633528044694999</v>
      </c>
      <c r="G3" t="s">
        <v>170</v>
      </c>
      <c r="J3" t="s">
        <v>10</v>
      </c>
      <c r="K3" t="s">
        <v>177</v>
      </c>
      <c r="L3" t="s">
        <v>178</v>
      </c>
      <c r="M3" t="s">
        <v>36</v>
      </c>
      <c r="N3" t="s">
        <v>37</v>
      </c>
      <c r="O3" t="s">
        <v>181</v>
      </c>
      <c r="P3" t="s">
        <v>182</v>
      </c>
      <c r="Q3" t="s">
        <v>184</v>
      </c>
      <c r="R3" t="s">
        <v>183</v>
      </c>
      <c r="U3" t="s">
        <v>10</v>
      </c>
      <c r="V3" t="s">
        <v>177</v>
      </c>
      <c r="W3" t="s">
        <v>178</v>
      </c>
      <c r="X3" t="s">
        <v>36</v>
      </c>
      <c r="Y3" t="s">
        <v>37</v>
      </c>
      <c r="Z3" t="s">
        <v>181</v>
      </c>
      <c r="AA3" t="s">
        <v>182</v>
      </c>
      <c r="AB3" t="s">
        <v>184</v>
      </c>
      <c r="AC3" t="s">
        <v>183</v>
      </c>
    </row>
    <row r="4" spans="1:29">
      <c r="A4">
        <v>3</v>
      </c>
      <c r="B4" t="s">
        <v>41</v>
      </c>
      <c r="C4" t="s">
        <v>107</v>
      </c>
      <c r="D4" s="48">
        <v>0.49564656527259998</v>
      </c>
      <c r="E4" s="18">
        <v>9.5418684382195099E-2</v>
      </c>
      <c r="F4" s="18">
        <v>0.25477024299575501</v>
      </c>
      <c r="G4" t="s">
        <v>171</v>
      </c>
      <c r="J4" s="18">
        <f>VLOOKUP($L$4:$L$11,$C$2:$F$65,4,FALSE)</f>
        <v>0.35074304935447498</v>
      </c>
      <c r="K4">
        <v>0.55600000000000005</v>
      </c>
      <c r="L4" t="s">
        <v>105</v>
      </c>
      <c r="M4" s="18">
        <f>VLOOKUP($L$4:$L$11,$C$2:$D$65,2,FALSE)</f>
        <v>-0.105588103174131</v>
      </c>
      <c r="N4" s="18">
        <f>VLOOKUP($L$4:$L$11,$C$2:$E$65,3,FALSE)</f>
        <v>0.582747116528743</v>
      </c>
      <c r="O4">
        <f>ATAN2(M4,N4)</f>
        <v>1.7500419338461348</v>
      </c>
      <c r="P4">
        <f t="shared" ref="P4:P11" si="0">DEGREES(O4)</f>
        <v>100.27001678029634</v>
      </c>
      <c r="Q4">
        <f>P4</f>
        <v>100.27001678029634</v>
      </c>
      <c r="R4">
        <f>90-Q4</f>
        <v>-10.270016780296345</v>
      </c>
      <c r="T4" t="s">
        <v>185</v>
      </c>
      <c r="U4" s="18">
        <f>VLOOKUP($W$4:$W$11,$C$2:$F$65,4,FALSE)</f>
        <v>0.16641787289721999</v>
      </c>
      <c r="V4">
        <v>0.64900000000000002</v>
      </c>
      <c r="W4" t="s">
        <v>109</v>
      </c>
      <c r="X4" s="18">
        <f>VLOOKUP($W$4:$W$11,$C$2:$D$65,2,FALSE)</f>
        <v>7.8585073892957394E-2</v>
      </c>
      <c r="Y4" s="18">
        <f>VLOOKUP($W$4:$W$11,$C$2:$E$65,3,FALSE)</f>
        <v>-0.40030270928193601</v>
      </c>
      <c r="Z4">
        <f>ATAN2(X4,Y4)</f>
        <v>-1.3769473819051028</v>
      </c>
      <c r="AA4">
        <f t="shared" ref="AA4:AA11" si="1">DEGREES(Z4)</f>
        <v>-78.893273594750724</v>
      </c>
      <c r="AB4">
        <f t="shared" ref="AB4:AB11" si="2">360+AA4</f>
        <v>281.10672640524928</v>
      </c>
      <c r="AC4">
        <f t="shared" ref="AC4:AC11" si="3">270-AB4</f>
        <v>-11.106726405249276</v>
      </c>
    </row>
    <row r="5" spans="1:29">
      <c r="A5">
        <v>4</v>
      </c>
      <c r="B5" t="s">
        <v>42</v>
      </c>
      <c r="C5" t="s">
        <v>108</v>
      </c>
      <c r="D5" s="48">
        <v>0.61087959130198999</v>
      </c>
      <c r="E5" s="18">
        <v>-0.21941878294728601</v>
      </c>
      <c r="F5" s="18">
        <v>0.42131847737935502</v>
      </c>
      <c r="G5" t="s">
        <v>172</v>
      </c>
      <c r="J5" s="18">
        <f t="shared" ref="J5:J11" si="4">VLOOKUP($L$4:$L$11,$C$2:$F$65,4,FALSE)</f>
        <v>0.30564205501992198</v>
      </c>
      <c r="K5">
        <v>0.61799999999999999</v>
      </c>
      <c r="L5" t="s">
        <v>113</v>
      </c>
      <c r="M5" s="18">
        <f t="shared" ref="M5:M11" si="5">VLOOKUP($L$4:$L$11,$C$2:$D$65,2,FALSE)</f>
        <v>1.8059282910544101E-2</v>
      </c>
      <c r="N5" s="18">
        <f t="shared" ref="N5:N11" si="6">VLOOKUP($L$4:$L$11,$C$2:$E$65,3,FALSE)</f>
        <v>0.55255399493685597</v>
      </c>
      <c r="O5">
        <f t="shared" ref="O5:O11" si="7">ATAN2(M5,N5)</f>
        <v>1.5381246659246368</v>
      </c>
      <c r="P5">
        <f t="shared" si="0"/>
        <v>88.128051722451403</v>
      </c>
      <c r="Q5">
        <f t="shared" ref="Q5:Q11" si="8">P5</f>
        <v>88.128051722451403</v>
      </c>
      <c r="R5">
        <f t="shared" ref="R5:R11" si="9">90-Q5</f>
        <v>1.8719482775485972</v>
      </c>
      <c r="T5" t="s">
        <v>186</v>
      </c>
      <c r="U5" s="18">
        <f t="shared" ref="U5:U11" si="10">VLOOKUP($W$4:$W$11,$C$2:$F$65,4,FALSE)</f>
        <v>0.19451810918099799</v>
      </c>
      <c r="V5">
        <v>0.60199999999999998</v>
      </c>
      <c r="W5" t="s">
        <v>117</v>
      </c>
      <c r="X5" s="18">
        <f t="shared" ref="X5:X11" si="11">VLOOKUP($W$4:$W$11,$C$2:$D$65,2,FALSE)</f>
        <v>0.14022043224085501</v>
      </c>
      <c r="Y5" s="18">
        <f t="shared" ref="Y5:Y11" si="12">VLOOKUP($W$4:$W$11,$C$2:$E$65,3,FALSE)</f>
        <v>-0.41815827094915398</v>
      </c>
      <c r="Z5">
        <f t="shared" ref="Z5:Z11" si="13">ATAN2(X5,Y5)</f>
        <v>-1.2472510985475107</v>
      </c>
      <c r="AA5">
        <f t="shared" si="1"/>
        <v>-71.462223939827879</v>
      </c>
      <c r="AB5">
        <f t="shared" si="2"/>
        <v>288.53777606017212</v>
      </c>
      <c r="AC5">
        <f t="shared" si="3"/>
        <v>-18.537776060172121</v>
      </c>
    </row>
    <row r="6" spans="1:29">
      <c r="A6">
        <v>5</v>
      </c>
      <c r="B6" t="s">
        <v>43</v>
      </c>
      <c r="C6" t="s">
        <v>109</v>
      </c>
      <c r="D6" s="18">
        <v>7.8585073892957394E-2</v>
      </c>
      <c r="E6" s="48">
        <v>-0.40030270928193601</v>
      </c>
      <c r="F6" s="18">
        <v>0.16641787289721999</v>
      </c>
      <c r="G6" t="s">
        <v>173</v>
      </c>
      <c r="J6" s="18">
        <f t="shared" si="4"/>
        <v>0.31068605916110598</v>
      </c>
      <c r="K6">
        <v>0.59899999999999998</v>
      </c>
      <c r="L6" t="s">
        <v>121</v>
      </c>
      <c r="M6" s="18">
        <f t="shared" si="5"/>
        <v>-5.7065006221593599E-2</v>
      </c>
      <c r="N6" s="18">
        <f t="shared" si="6"/>
        <v>0.55446338402642603</v>
      </c>
      <c r="O6">
        <f t="shared" si="7"/>
        <v>1.6733545728864108</v>
      </c>
      <c r="P6">
        <f t="shared" si="0"/>
        <v>95.876154655307829</v>
      </c>
      <c r="Q6">
        <f t="shared" si="8"/>
        <v>95.876154655307829</v>
      </c>
      <c r="R6">
        <f t="shared" si="9"/>
        <v>-5.876154655307829</v>
      </c>
      <c r="T6" t="s">
        <v>187</v>
      </c>
      <c r="U6" s="18">
        <f t="shared" si="10"/>
        <v>0.20934624241298999</v>
      </c>
      <c r="V6">
        <v>0.65900000000000003</v>
      </c>
      <c r="W6" t="s">
        <v>125</v>
      </c>
      <c r="X6" s="18">
        <f t="shared" si="11"/>
        <v>9.7205883635066395E-2</v>
      </c>
      <c r="Y6" s="18">
        <f t="shared" si="12"/>
        <v>-0.44709871236642601</v>
      </c>
      <c r="Z6">
        <f t="shared" si="13"/>
        <v>-1.3567131940673609</v>
      </c>
      <c r="AA6">
        <f t="shared" si="1"/>
        <v>-77.73394002977318</v>
      </c>
      <c r="AB6">
        <f t="shared" si="2"/>
        <v>282.26605997022682</v>
      </c>
      <c r="AC6">
        <f t="shared" si="3"/>
        <v>-12.26605997022682</v>
      </c>
    </row>
    <row r="7" spans="1:29">
      <c r="A7">
        <v>6</v>
      </c>
      <c r="B7" t="s">
        <v>44</v>
      </c>
      <c r="C7" t="s">
        <v>110</v>
      </c>
      <c r="D7" s="48">
        <v>-0.34879653292889901</v>
      </c>
      <c r="E7" s="48">
        <v>-0.31045383838158802</v>
      </c>
      <c r="F7" s="18">
        <v>0.21804060714908199</v>
      </c>
      <c r="G7" t="s">
        <v>174</v>
      </c>
      <c r="J7" s="18">
        <f t="shared" si="4"/>
        <v>0.32164446902826599</v>
      </c>
      <c r="K7">
        <v>0.66300000000000003</v>
      </c>
      <c r="L7" t="s">
        <v>129</v>
      </c>
      <c r="M7" s="18">
        <f t="shared" si="5"/>
        <v>-6.5558046143424503E-2</v>
      </c>
      <c r="N7" s="18">
        <f t="shared" si="6"/>
        <v>0.563335256853432</v>
      </c>
      <c r="O7">
        <f t="shared" si="7"/>
        <v>1.6866500286672055</v>
      </c>
      <c r="P7">
        <f t="shared" si="0"/>
        <v>96.63792815825019</v>
      </c>
      <c r="Q7">
        <f t="shared" si="8"/>
        <v>96.63792815825019</v>
      </c>
      <c r="R7">
        <f t="shared" si="9"/>
        <v>-6.6379281582501903</v>
      </c>
      <c r="T7" t="s">
        <v>188</v>
      </c>
      <c r="U7" s="18">
        <f t="shared" si="10"/>
        <v>0.25848467063324099</v>
      </c>
      <c r="V7">
        <v>0.71</v>
      </c>
      <c r="W7" t="s">
        <v>133</v>
      </c>
      <c r="X7" s="18">
        <f t="shared" si="11"/>
        <v>-3.7319599373125199E-2</v>
      </c>
      <c r="Y7" s="18">
        <f t="shared" si="12"/>
        <v>-0.50704232381120795</v>
      </c>
      <c r="Z7">
        <f t="shared" si="13"/>
        <v>-1.6442663803380055</v>
      </c>
      <c r="AA7">
        <f t="shared" si="1"/>
        <v>-94.209523988620319</v>
      </c>
      <c r="AB7">
        <f t="shared" si="2"/>
        <v>265.79047601137967</v>
      </c>
      <c r="AC7">
        <f t="shared" si="3"/>
        <v>4.2095239886203331</v>
      </c>
    </row>
    <row r="8" spans="1:29">
      <c r="A8">
        <v>7</v>
      </c>
      <c r="B8" t="s">
        <v>45</v>
      </c>
      <c r="C8" t="s">
        <v>111</v>
      </c>
      <c r="D8" s="48">
        <v>-0.48842133708850999</v>
      </c>
      <c r="E8" s="18">
        <v>-0.118540328204288</v>
      </c>
      <c r="F8" s="18">
        <v>0.25260721193410801</v>
      </c>
      <c r="G8" t="s">
        <v>175</v>
      </c>
      <c r="J8" s="18">
        <f t="shared" si="4"/>
        <v>0.439303202654377</v>
      </c>
      <c r="K8">
        <v>0.65400000000000003</v>
      </c>
      <c r="L8" t="s">
        <v>137</v>
      </c>
      <c r="M8" s="18">
        <f t="shared" si="5"/>
        <v>-2.4999058668609101E-3</v>
      </c>
      <c r="N8" s="18">
        <f t="shared" si="6"/>
        <v>0.66279480469073804</v>
      </c>
      <c r="O8">
        <f t="shared" si="7"/>
        <v>1.5745680733362752</v>
      </c>
      <c r="P8">
        <f t="shared" si="0"/>
        <v>90.216105158214063</v>
      </c>
      <c r="Q8">
        <f t="shared" si="8"/>
        <v>90.216105158214063</v>
      </c>
      <c r="R8">
        <f t="shared" si="9"/>
        <v>-0.21610515821406295</v>
      </c>
      <c r="T8" t="s">
        <v>189</v>
      </c>
      <c r="U8" s="18">
        <f t="shared" si="10"/>
        <v>0.261639939448707</v>
      </c>
      <c r="V8">
        <v>0.68799999999999994</v>
      </c>
      <c r="W8" t="s">
        <v>141</v>
      </c>
      <c r="X8" s="18">
        <f t="shared" si="11"/>
        <v>-0.20567914347431501</v>
      </c>
      <c r="Y8" s="18">
        <f t="shared" si="12"/>
        <v>-0.46833324608485699</v>
      </c>
      <c r="Z8">
        <f t="shared" si="13"/>
        <v>-1.9846098182288747</v>
      </c>
      <c r="AA8">
        <f t="shared" si="1"/>
        <v>-113.70976656473999</v>
      </c>
      <c r="AB8">
        <f t="shared" si="2"/>
        <v>246.29023343526001</v>
      </c>
      <c r="AC8">
        <f t="shared" si="3"/>
        <v>23.709766564739994</v>
      </c>
    </row>
    <row r="9" spans="1:29">
      <c r="A9">
        <v>8</v>
      </c>
      <c r="B9" t="s">
        <v>46</v>
      </c>
      <c r="C9" t="s">
        <v>112</v>
      </c>
      <c r="D9" s="48">
        <v>-0.51472843422498804</v>
      </c>
      <c r="E9" s="18">
        <v>4.5158350566258498E-2</v>
      </c>
      <c r="F9" s="18">
        <v>0.26698463762557301</v>
      </c>
      <c r="G9" t="s">
        <v>176</v>
      </c>
      <c r="J9" s="18">
        <f t="shared" si="4"/>
        <v>0.32747246452489898</v>
      </c>
      <c r="K9">
        <v>0.64800000000000002</v>
      </c>
      <c r="L9" t="s">
        <v>145</v>
      </c>
      <c r="M9" s="18">
        <f t="shared" si="5"/>
        <v>2.2559896468170301E-2</v>
      </c>
      <c r="N9" s="18">
        <f t="shared" si="6"/>
        <v>0.57180723639723596</v>
      </c>
      <c r="O9">
        <f t="shared" si="7"/>
        <v>1.5313631044920712</v>
      </c>
      <c r="P9">
        <f t="shared" si="0"/>
        <v>87.740642789446966</v>
      </c>
      <c r="Q9">
        <f t="shared" si="8"/>
        <v>87.740642789446966</v>
      </c>
      <c r="R9">
        <f t="shared" si="9"/>
        <v>2.2593572105530342</v>
      </c>
      <c r="T9" t="s">
        <v>190</v>
      </c>
      <c r="U9" s="18">
        <f t="shared" si="10"/>
        <v>0.30487083961868999</v>
      </c>
      <c r="V9">
        <v>0.753</v>
      </c>
      <c r="W9" t="s">
        <v>149</v>
      </c>
      <c r="X9" s="18">
        <f t="shared" si="11"/>
        <v>-0.11790025959414201</v>
      </c>
      <c r="Y9" s="18">
        <f t="shared" si="12"/>
        <v>-0.53941669273978099</v>
      </c>
      <c r="Z9">
        <f t="shared" si="13"/>
        <v>-1.7859821569344745</v>
      </c>
      <c r="AA9">
        <f t="shared" si="1"/>
        <v>-102.32923987801684</v>
      </c>
      <c r="AB9">
        <f t="shared" si="2"/>
        <v>257.67076012198316</v>
      </c>
      <c r="AC9">
        <f t="shared" si="3"/>
        <v>12.329239878016836</v>
      </c>
    </row>
    <row r="10" spans="1:29">
      <c r="A10">
        <v>9</v>
      </c>
      <c r="B10" t="s">
        <v>47</v>
      </c>
      <c r="C10" t="s">
        <v>113</v>
      </c>
      <c r="D10" s="18">
        <v>1.8059282910544101E-2</v>
      </c>
      <c r="E10" s="48">
        <v>0.55255399493685597</v>
      </c>
      <c r="F10" s="18">
        <v>0.30564205501992198</v>
      </c>
      <c r="G10" t="s">
        <v>169</v>
      </c>
      <c r="J10" s="18">
        <f t="shared" si="4"/>
        <v>0.28118504363138003</v>
      </c>
      <c r="K10">
        <v>0.64800000000000002</v>
      </c>
      <c r="L10" t="s">
        <v>153</v>
      </c>
      <c r="M10" s="18">
        <f t="shared" si="5"/>
        <v>-5.5515749760934499E-2</v>
      </c>
      <c r="N10" s="18">
        <f t="shared" si="6"/>
        <v>0.52735476214770405</v>
      </c>
      <c r="O10">
        <f t="shared" si="7"/>
        <v>1.6756821218257676</v>
      </c>
      <c r="P10">
        <f t="shared" si="0"/>
        <v>96.009513386143126</v>
      </c>
      <c r="Q10">
        <f t="shared" si="8"/>
        <v>96.009513386143126</v>
      </c>
      <c r="R10">
        <f t="shared" si="9"/>
        <v>-6.0095133861431265</v>
      </c>
      <c r="T10" t="s">
        <v>191</v>
      </c>
      <c r="U10" s="18">
        <f t="shared" si="10"/>
        <v>0.16372049407899</v>
      </c>
      <c r="V10">
        <v>0.60099999999999998</v>
      </c>
      <c r="W10" t="s">
        <v>157</v>
      </c>
      <c r="X10" s="18">
        <f t="shared" si="11"/>
        <v>-0.112056985681371</v>
      </c>
      <c r="Y10" s="18">
        <f t="shared" si="12"/>
        <v>-0.38879779582579299</v>
      </c>
      <c r="Z10">
        <f t="shared" si="13"/>
        <v>-1.8514055554739368</v>
      </c>
      <c r="AA10">
        <f t="shared" si="1"/>
        <v>-106.07772449573039</v>
      </c>
      <c r="AB10">
        <f t="shared" si="2"/>
        <v>253.92227550426961</v>
      </c>
      <c r="AC10">
        <f t="shared" si="3"/>
        <v>16.077724495730394</v>
      </c>
    </row>
    <row r="11" spans="1:29">
      <c r="A11">
        <v>10</v>
      </c>
      <c r="B11" t="s">
        <v>48</v>
      </c>
      <c r="C11" t="s">
        <v>114</v>
      </c>
      <c r="D11" s="18">
        <v>0.207872906517447</v>
      </c>
      <c r="E11" s="48">
        <v>0.390238130423329</v>
      </c>
      <c r="F11" s="18">
        <v>0.19549694370030599</v>
      </c>
      <c r="G11" t="s">
        <v>170</v>
      </c>
      <c r="J11" s="18">
        <f t="shared" si="4"/>
        <v>0.27201522251302501</v>
      </c>
      <c r="K11">
        <v>0.59799999999999998</v>
      </c>
      <c r="L11" t="s">
        <v>161</v>
      </c>
      <c r="M11" s="18">
        <f t="shared" si="5"/>
        <v>1.7964056179126799E-2</v>
      </c>
      <c r="N11" s="18">
        <f t="shared" si="6"/>
        <v>0.52124132146119995</v>
      </c>
      <c r="O11">
        <f t="shared" si="7"/>
        <v>1.5363459712012111</v>
      </c>
      <c r="P11">
        <f t="shared" si="0"/>
        <v>88.026140021756916</v>
      </c>
      <c r="Q11">
        <f t="shared" si="8"/>
        <v>88.026140021756916</v>
      </c>
      <c r="R11">
        <f t="shared" si="9"/>
        <v>1.9738599782430839</v>
      </c>
      <c r="T11" t="s">
        <v>192</v>
      </c>
      <c r="U11" s="18">
        <f t="shared" si="10"/>
        <v>0.21855623913507899</v>
      </c>
      <c r="V11">
        <v>0.66600000000000004</v>
      </c>
      <c r="W11" t="s">
        <v>165</v>
      </c>
      <c r="X11" s="18">
        <f t="shared" si="11"/>
        <v>-0.17504733483879001</v>
      </c>
      <c r="Y11" s="18">
        <f t="shared" si="12"/>
        <v>-0.433491256775631</v>
      </c>
      <c r="Z11">
        <f t="shared" si="13"/>
        <v>-1.9545813390646223</v>
      </c>
      <c r="AA11">
        <f t="shared" si="1"/>
        <v>-111.9892614434318</v>
      </c>
      <c r="AB11">
        <f t="shared" si="2"/>
        <v>248.01073855656819</v>
      </c>
      <c r="AC11">
        <f t="shared" si="3"/>
        <v>21.989261443431815</v>
      </c>
    </row>
    <row r="12" spans="1:29">
      <c r="A12">
        <v>11</v>
      </c>
      <c r="B12" t="s">
        <v>49</v>
      </c>
      <c r="C12" t="s">
        <v>115</v>
      </c>
      <c r="D12" s="48">
        <v>0.54952291928126396</v>
      </c>
      <c r="E12" s="18">
        <v>4.0653202029828903E-2</v>
      </c>
      <c r="F12" s="18">
        <v>0.30362812165068098</v>
      </c>
      <c r="G12" t="s">
        <v>171</v>
      </c>
      <c r="J12" t="s">
        <v>180</v>
      </c>
      <c r="K12">
        <v>0.87</v>
      </c>
      <c r="O12" t="s">
        <v>193</v>
      </c>
      <c r="P12">
        <f>AVERAGE(P4:P11)</f>
        <v>92.863069083983348</v>
      </c>
      <c r="Q12" s="3">
        <f t="shared" ref="Q12:R12" si="14">AVERAGE(Q4:Q11)</f>
        <v>92.863069083983348</v>
      </c>
      <c r="R12">
        <f t="shared" si="14"/>
        <v>-2.8630690839833548</v>
      </c>
      <c r="U12" t="s">
        <v>180</v>
      </c>
      <c r="V12">
        <v>0.89</v>
      </c>
      <c r="Z12" t="s">
        <v>193</v>
      </c>
      <c r="AA12">
        <f>AVERAGE(AA4:AA11)</f>
        <v>-94.550619241861398</v>
      </c>
      <c r="AB12" s="3">
        <f t="shared" ref="AB12:AC12" si="15">AVERAGE(AB4:AB11)</f>
        <v>265.44938075813866</v>
      </c>
      <c r="AC12">
        <f t="shared" si="15"/>
        <v>4.5506192418613942</v>
      </c>
    </row>
    <row r="13" spans="1:29">
      <c r="A13">
        <v>12</v>
      </c>
      <c r="B13" t="s">
        <v>50</v>
      </c>
      <c r="C13" t="s">
        <v>116</v>
      </c>
      <c r="D13" s="48">
        <v>0.61441003098904501</v>
      </c>
      <c r="E13" s="48">
        <v>-0.29772058189035899</v>
      </c>
      <c r="F13" s="18">
        <v>0.466137231061094</v>
      </c>
      <c r="G13" t="s">
        <v>172</v>
      </c>
    </row>
    <row r="14" spans="1:29">
      <c r="A14">
        <v>13</v>
      </c>
      <c r="B14" t="s">
        <v>51</v>
      </c>
      <c r="C14" t="s">
        <v>117</v>
      </c>
      <c r="D14" s="18">
        <v>0.14022043224085501</v>
      </c>
      <c r="E14" s="48">
        <v>-0.41815827094915398</v>
      </c>
      <c r="F14" s="18">
        <v>0.19451810918099799</v>
      </c>
      <c r="G14" t="s">
        <v>173</v>
      </c>
      <c r="J14" t="s">
        <v>179</v>
      </c>
      <c r="U14" t="s">
        <v>194</v>
      </c>
    </row>
    <row r="15" spans="1:29">
      <c r="A15">
        <v>14</v>
      </c>
      <c r="B15" t="s">
        <v>52</v>
      </c>
      <c r="C15" t="s">
        <v>118</v>
      </c>
      <c r="D15" s="18">
        <v>-0.190450732490868</v>
      </c>
      <c r="E15" s="48">
        <v>-0.47170027440830598</v>
      </c>
      <c r="F15" s="18">
        <v>0.25877263038317999</v>
      </c>
      <c r="G15" t="s">
        <v>174</v>
      </c>
      <c r="J15" t="s">
        <v>10</v>
      </c>
      <c r="K15" t="s">
        <v>177</v>
      </c>
      <c r="L15" t="s">
        <v>178</v>
      </c>
      <c r="M15" t="s">
        <v>36</v>
      </c>
      <c r="N15" t="s">
        <v>37</v>
      </c>
      <c r="O15" t="s">
        <v>181</v>
      </c>
      <c r="P15" t="s">
        <v>182</v>
      </c>
      <c r="Q15" t="s">
        <v>184</v>
      </c>
      <c r="R15" t="s">
        <v>183</v>
      </c>
      <c r="U15" t="s">
        <v>10</v>
      </c>
      <c r="V15" t="s">
        <v>177</v>
      </c>
      <c r="W15" t="s">
        <v>178</v>
      </c>
      <c r="X15" t="s">
        <v>36</v>
      </c>
      <c r="Y15" t="s">
        <v>37</v>
      </c>
      <c r="Z15" t="s">
        <v>181</v>
      </c>
      <c r="AA15" t="s">
        <v>182</v>
      </c>
      <c r="AB15" t="s">
        <v>184</v>
      </c>
      <c r="AC15" t="s">
        <v>183</v>
      </c>
    </row>
    <row r="16" spans="1:29">
      <c r="A16">
        <v>15</v>
      </c>
      <c r="B16" t="s">
        <v>53</v>
      </c>
      <c r="C16" t="s">
        <v>119</v>
      </c>
      <c r="D16" s="48">
        <v>-0.51037360160042899</v>
      </c>
      <c r="E16" s="18">
        <v>-6.2903225167242602E-2</v>
      </c>
      <c r="F16" s="18">
        <v>0.264438028947035</v>
      </c>
      <c r="G16" t="s">
        <v>175</v>
      </c>
      <c r="J16" s="18">
        <f>VLOOKUP($L$16:$L$23,$C$2:$F$65,4,FALSE)</f>
        <v>0.24633528044694999</v>
      </c>
      <c r="K16">
        <v>0.56000000000000005</v>
      </c>
      <c r="L16" t="s">
        <v>106</v>
      </c>
      <c r="M16" s="18">
        <f>VLOOKUP($L$16:$L$23,$C$2:$D$65,2,FALSE)</f>
        <v>0.17864170809600899</v>
      </c>
      <c r="N16" s="18">
        <f>VLOOKUP($L$16:$L$23,$C$2:$E$65,3,FALSE)</f>
        <v>0.46305768601275799</v>
      </c>
      <c r="O16">
        <f>ATAN2(M16,N16)</f>
        <v>1.202602123365244</v>
      </c>
      <c r="P16">
        <f t="shared" ref="P16:P23" si="16">DEGREES(O16)</f>
        <v>68.904026102299639</v>
      </c>
      <c r="Q16">
        <f>P16</f>
        <v>68.904026102299639</v>
      </c>
      <c r="R16">
        <f>45-Q16</f>
        <v>-23.904026102299639</v>
      </c>
      <c r="T16" t="s">
        <v>195</v>
      </c>
      <c r="U16" s="18">
        <f>VLOOKUP($W16:$W$23,$C$2:$F$65,4,FALSE)</f>
        <v>0.21804060714908199</v>
      </c>
      <c r="V16">
        <v>0.64300000000000002</v>
      </c>
      <c r="W16" t="s">
        <v>110</v>
      </c>
      <c r="X16" s="18">
        <f>VLOOKUP($W$16:$W$23,$C$2:$D$65,2,FALSE)</f>
        <v>-0.34879653292889901</v>
      </c>
      <c r="Y16" s="18">
        <f>VLOOKUP($W$16:$W$23,$C$2:$E$65,3,FALSE)</f>
        <v>-0.31045383838158802</v>
      </c>
      <c r="Z16">
        <f>ATAN2(X16,Y16)</f>
        <v>-2.4142900934815228</v>
      </c>
      <c r="AA16">
        <f t="shared" ref="AA16:AA23" si="17">DEGREES(Z16)</f>
        <v>-138.32863287673624</v>
      </c>
      <c r="AB16">
        <f t="shared" ref="AB16:AB23" si="18">360+AA16</f>
        <v>221.67136712326376</v>
      </c>
      <c r="AC16">
        <f>225-AB16</f>
        <v>3.3286328767362363</v>
      </c>
    </row>
    <row r="17" spans="1:29">
      <c r="A17">
        <v>16</v>
      </c>
      <c r="B17" t="s">
        <v>54</v>
      </c>
      <c r="C17" t="s">
        <v>120</v>
      </c>
      <c r="D17" s="48">
        <v>-0.45762493697769702</v>
      </c>
      <c r="E17" s="18">
        <v>0.17240674507331799</v>
      </c>
      <c r="F17" s="18">
        <v>0.23914466869061801</v>
      </c>
      <c r="G17" t="s">
        <v>176</v>
      </c>
      <c r="J17" s="18">
        <f t="shared" ref="J17:J23" si="19">VLOOKUP($L$16:$L$23,$C$2:$F$65,4,FALSE)</f>
        <v>0.19549694370030599</v>
      </c>
      <c r="K17">
        <v>0.58199999999999996</v>
      </c>
      <c r="L17" t="s">
        <v>114</v>
      </c>
      <c r="M17" s="18">
        <f t="shared" ref="M17:M23" si="20">VLOOKUP($L$16:$L$23,$C$2:$D$65,2,FALSE)</f>
        <v>0.207872906517447</v>
      </c>
      <c r="N17" s="18">
        <f t="shared" ref="N17:N23" si="21">VLOOKUP($L$16:$L$23,$C$2:$E$65,3,FALSE)</f>
        <v>0.390238130423329</v>
      </c>
      <c r="O17">
        <f t="shared" ref="O17:O23" si="22">ATAN2(M17,N17)</f>
        <v>1.0813460739534613</v>
      </c>
      <c r="P17">
        <f t="shared" si="16"/>
        <v>61.95656623057473</v>
      </c>
      <c r="Q17">
        <f t="shared" ref="Q17:Q22" si="23">P17</f>
        <v>61.95656623057473</v>
      </c>
      <c r="R17">
        <f t="shared" ref="R17:R23" si="24">45-Q17</f>
        <v>-16.95656623057473</v>
      </c>
      <c r="T17" t="s">
        <v>196</v>
      </c>
      <c r="U17" s="18">
        <f>VLOOKUP($W17:$W$23,$C$2:$F$65,4,FALSE)</f>
        <v>0.25877263038317999</v>
      </c>
      <c r="V17">
        <v>0.69699999999999995</v>
      </c>
      <c r="W17" t="s">
        <v>118</v>
      </c>
      <c r="X17" s="18">
        <f t="shared" ref="X17:X23" si="25">VLOOKUP($W$16:$W$23,$C$2:$D$65,2,FALSE)</f>
        <v>-0.190450732490868</v>
      </c>
      <c r="Y17" s="18">
        <f t="shared" ref="Y17:Y23" si="26">VLOOKUP($W$16:$W$23,$C$2:$E$65,3,FALSE)</f>
        <v>-0.47170027440830598</v>
      </c>
      <c r="Z17">
        <f t="shared" ref="Z17:Z23" si="27">ATAN2(X17,Y17)</f>
        <v>-1.9545344603677131</v>
      </c>
      <c r="AA17">
        <f t="shared" si="17"/>
        <v>-111.98657549194982</v>
      </c>
      <c r="AB17">
        <f t="shared" si="18"/>
        <v>248.01342450805018</v>
      </c>
      <c r="AC17">
        <f t="shared" ref="AC17:AC23" si="28">225-AB17</f>
        <v>-23.013424508050178</v>
      </c>
    </row>
    <row r="18" spans="1:29">
      <c r="A18">
        <v>17</v>
      </c>
      <c r="B18" t="s">
        <v>55</v>
      </c>
      <c r="C18" t="s">
        <v>121</v>
      </c>
      <c r="D18" s="18">
        <v>-5.7065006221593599E-2</v>
      </c>
      <c r="E18" s="48">
        <v>0.55446338402642603</v>
      </c>
      <c r="F18" s="18">
        <v>0.31068605916110598</v>
      </c>
      <c r="G18" t="s">
        <v>169</v>
      </c>
      <c r="J18" s="18">
        <f t="shared" si="19"/>
        <v>0.129137480983359</v>
      </c>
      <c r="K18">
        <v>0.36499999999999999</v>
      </c>
      <c r="L18" t="s">
        <v>122</v>
      </c>
      <c r="M18" s="18">
        <f t="shared" si="20"/>
        <v>9.9305591439199908E-3</v>
      </c>
      <c r="N18" s="18">
        <f t="shared" si="21"/>
        <v>0.35921980037081502</v>
      </c>
      <c r="O18">
        <f t="shared" si="22"/>
        <v>1.543158567035948</v>
      </c>
      <c r="P18">
        <f t="shared" si="16"/>
        <v>88.416473010615746</v>
      </c>
      <c r="Q18">
        <f t="shared" si="23"/>
        <v>88.416473010615746</v>
      </c>
      <c r="R18">
        <f t="shared" si="24"/>
        <v>-43.416473010615746</v>
      </c>
      <c r="T18" t="s">
        <v>197</v>
      </c>
      <c r="U18" s="18">
        <f>VLOOKUP($W18:$W$23,$C$2:$F$65,4,FALSE)</f>
        <v>8.63555417907301E-2</v>
      </c>
      <c r="V18">
        <v>0.32700000000000001</v>
      </c>
      <c r="W18" t="s">
        <v>126</v>
      </c>
      <c r="X18" s="18">
        <f t="shared" si="25"/>
        <v>-0.26498529814747601</v>
      </c>
      <c r="Y18" s="18">
        <f t="shared" si="26"/>
        <v>-0.127036740970568</v>
      </c>
      <c r="Z18">
        <f t="shared" si="27"/>
        <v>-2.6945518805505961</v>
      </c>
      <c r="AA18">
        <f t="shared" si="17"/>
        <v>-154.38645043458828</v>
      </c>
      <c r="AB18">
        <f t="shared" si="18"/>
        <v>205.61354956541172</v>
      </c>
      <c r="AC18">
        <f t="shared" si="28"/>
        <v>19.386450434588284</v>
      </c>
    </row>
    <row r="19" spans="1:29">
      <c r="A19">
        <v>18</v>
      </c>
      <c r="B19" t="s">
        <v>56</v>
      </c>
      <c r="C19" t="s">
        <v>122</v>
      </c>
      <c r="D19" s="18">
        <v>9.9305591439199908E-3</v>
      </c>
      <c r="E19" s="48">
        <v>0.35921980037081502</v>
      </c>
      <c r="F19" s="18">
        <v>0.129137480983359</v>
      </c>
      <c r="G19" t="s">
        <v>170</v>
      </c>
      <c r="J19" s="18">
        <f t="shared" si="19"/>
        <v>0.21859178867758799</v>
      </c>
      <c r="K19">
        <v>0.55200000000000005</v>
      </c>
      <c r="L19" t="s">
        <v>130</v>
      </c>
      <c r="M19" s="18">
        <f t="shared" si="20"/>
        <v>4.6205779640536501E-2</v>
      </c>
      <c r="N19" s="18">
        <f t="shared" si="21"/>
        <v>0.46524919624368899</v>
      </c>
      <c r="O19">
        <f t="shared" si="22"/>
        <v>1.4718068836342235</v>
      </c>
      <c r="P19">
        <f t="shared" si="16"/>
        <v>84.328322690543288</v>
      </c>
      <c r="Q19">
        <f t="shared" si="23"/>
        <v>84.328322690543288</v>
      </c>
      <c r="R19">
        <f t="shared" si="24"/>
        <v>-39.328322690543288</v>
      </c>
      <c r="T19" t="s">
        <v>198</v>
      </c>
      <c r="U19" s="18">
        <f>VLOOKUP($W19:$W$23,$C$2:$F$65,4,FALSE)</f>
        <v>9.9295726253549099E-2</v>
      </c>
      <c r="V19">
        <v>0.498</v>
      </c>
      <c r="W19" t="s">
        <v>134</v>
      </c>
      <c r="X19" s="18">
        <f t="shared" si="25"/>
        <v>-0.17754133177436901</v>
      </c>
      <c r="Y19" s="18">
        <f t="shared" si="26"/>
        <v>-0.26033594021059098</v>
      </c>
      <c r="Z19">
        <f t="shared" si="27"/>
        <v>-2.1693189321819535</v>
      </c>
      <c r="AA19">
        <f t="shared" si="17"/>
        <v>-124.29281923185239</v>
      </c>
      <c r="AB19">
        <f t="shared" si="18"/>
        <v>235.70718076814762</v>
      </c>
      <c r="AC19">
        <f t="shared" si="28"/>
        <v>-10.707180768147623</v>
      </c>
    </row>
    <row r="20" spans="1:29">
      <c r="A20">
        <v>19</v>
      </c>
      <c r="B20" t="s">
        <v>57</v>
      </c>
      <c r="C20" t="s">
        <v>123</v>
      </c>
      <c r="D20" s="48">
        <v>0.41126463769159399</v>
      </c>
      <c r="E20" s="18">
        <v>0.15630345412786101</v>
      </c>
      <c r="F20" s="18">
        <v>0.193569371987898</v>
      </c>
      <c r="G20" t="s">
        <v>171</v>
      </c>
      <c r="J20" s="19">
        <f t="shared" si="19"/>
        <v>0.23475472417785601</v>
      </c>
      <c r="K20" s="2">
        <v>0.55600000000000005</v>
      </c>
      <c r="L20" s="2" t="s">
        <v>138</v>
      </c>
      <c r="M20" s="19">
        <f t="shared" si="20"/>
        <v>0.47576676695417602</v>
      </c>
      <c r="N20" s="19">
        <f t="shared" si="21"/>
        <v>9.1655374309566801E-2</v>
      </c>
      <c r="O20" s="2">
        <f t="shared" si="22"/>
        <v>0.19031615098028748</v>
      </c>
      <c r="P20" s="2">
        <f t="shared" si="16"/>
        <v>10.904312224345038</v>
      </c>
      <c r="Q20" s="2">
        <f t="shared" si="23"/>
        <v>10.904312224345038</v>
      </c>
      <c r="R20" s="2">
        <f t="shared" si="24"/>
        <v>34.095687775654966</v>
      </c>
      <c r="T20" t="s">
        <v>199</v>
      </c>
      <c r="U20" s="18">
        <f>VLOOKUP($W20:$W$23,$C$2:$F$65,4,FALSE)</f>
        <v>0.26931013145147897</v>
      </c>
      <c r="V20">
        <v>0.72599999999999998</v>
      </c>
      <c r="W20" t="s">
        <v>142</v>
      </c>
      <c r="X20" s="18">
        <f t="shared" si="25"/>
        <v>-0.42790482109211198</v>
      </c>
      <c r="Y20" s="18">
        <f t="shared" si="26"/>
        <v>-0.29361130008500502</v>
      </c>
      <c r="Z20">
        <f t="shared" si="27"/>
        <v>-2.5402155937542625</v>
      </c>
      <c r="AA20">
        <f t="shared" si="17"/>
        <v>-145.54363257543773</v>
      </c>
      <c r="AB20">
        <f t="shared" si="18"/>
        <v>214.45636742456227</v>
      </c>
      <c r="AC20">
        <f t="shared" si="28"/>
        <v>10.543632575437726</v>
      </c>
    </row>
    <row r="21" spans="1:29">
      <c r="A21">
        <v>20</v>
      </c>
      <c r="B21" t="s">
        <v>58</v>
      </c>
      <c r="C21" t="s">
        <v>124</v>
      </c>
      <c r="D21" s="48">
        <v>0.51182024569570495</v>
      </c>
      <c r="E21" s="18">
        <v>-0.14403579608088701</v>
      </c>
      <c r="F21" s="18">
        <v>0.28270627445666702</v>
      </c>
      <c r="G21" t="s">
        <v>172</v>
      </c>
      <c r="J21" s="18">
        <f t="shared" si="19"/>
        <v>0.241817093578478</v>
      </c>
      <c r="K21">
        <v>0.61799999999999999</v>
      </c>
      <c r="L21" t="s">
        <v>146</v>
      </c>
      <c r="M21" s="18">
        <f t="shared" si="20"/>
        <v>0.25590374936781202</v>
      </c>
      <c r="N21" s="18">
        <f t="shared" si="21"/>
        <v>0.41991709257658699</v>
      </c>
      <c r="O21">
        <f t="shared" si="22"/>
        <v>1.0234828221934096</v>
      </c>
      <c r="P21">
        <f t="shared" si="16"/>
        <v>58.641246115820834</v>
      </c>
      <c r="Q21">
        <f t="shared" si="23"/>
        <v>58.641246115820834</v>
      </c>
      <c r="R21">
        <f t="shared" si="24"/>
        <v>-13.641246115820834</v>
      </c>
      <c r="T21" t="s">
        <v>200</v>
      </c>
      <c r="U21" s="18">
        <f>VLOOKUP($W21:$W$23,$C$2:$F$65,4,FALSE)</f>
        <v>0.18009898334566701</v>
      </c>
      <c r="V21">
        <v>0.437</v>
      </c>
      <c r="W21" t="s">
        <v>150</v>
      </c>
      <c r="X21" s="18">
        <f t="shared" si="25"/>
        <v>-0.422220227569583</v>
      </c>
      <c r="Y21" s="18">
        <f t="shared" si="26"/>
        <v>4.27675434968754E-2</v>
      </c>
      <c r="Z21">
        <f t="shared" si="27"/>
        <v>3.0406449288764388</v>
      </c>
      <c r="AA21">
        <f t="shared" si="17"/>
        <v>174.21612142247631</v>
      </c>
      <c r="AB21">
        <f>AA21</f>
        <v>174.21612142247631</v>
      </c>
      <c r="AC21">
        <f t="shared" si="28"/>
        <v>50.783878577523694</v>
      </c>
    </row>
    <row r="22" spans="1:29">
      <c r="A22">
        <v>21</v>
      </c>
      <c r="B22" t="s">
        <v>59</v>
      </c>
      <c r="C22" t="s">
        <v>125</v>
      </c>
      <c r="D22" s="18">
        <v>9.7205883635066395E-2</v>
      </c>
      <c r="E22" s="48">
        <v>-0.44709871236642601</v>
      </c>
      <c r="F22" s="18">
        <v>0.20934624241298999</v>
      </c>
      <c r="G22" t="s">
        <v>173</v>
      </c>
      <c r="J22" s="18">
        <f t="shared" si="19"/>
        <v>0.20485640442507599</v>
      </c>
      <c r="K22">
        <v>0.50600000000000001</v>
      </c>
      <c r="L22" t="s">
        <v>154</v>
      </c>
      <c r="M22" s="18">
        <f t="shared" si="20"/>
        <v>0.39033711427996598</v>
      </c>
      <c r="N22" s="18">
        <f t="shared" si="21"/>
        <v>0.229114254555812</v>
      </c>
      <c r="O22">
        <f t="shared" si="22"/>
        <v>0.53077986066093563</v>
      </c>
      <c r="P22">
        <f t="shared" si="16"/>
        <v>30.411445866413526</v>
      </c>
      <c r="Q22">
        <f t="shared" si="23"/>
        <v>30.411445866413526</v>
      </c>
      <c r="R22">
        <f t="shared" si="24"/>
        <v>14.588554133586474</v>
      </c>
      <c r="T22" s="2" t="s">
        <v>201</v>
      </c>
      <c r="U22" s="19">
        <f>VLOOKUP($W22:$W$23,$C$2:$F$65,4,FALSE)</f>
        <v>0.18031602845936201</v>
      </c>
      <c r="V22" s="2">
        <v>0.68300000000000005</v>
      </c>
      <c r="W22" s="2" t="s">
        <v>158</v>
      </c>
      <c r="X22" s="19">
        <f t="shared" si="25"/>
        <v>-0.32646306853588303</v>
      </c>
      <c r="Y22" s="19">
        <f t="shared" si="26"/>
        <v>-0.271547221200103</v>
      </c>
      <c r="Z22" s="2">
        <f t="shared" si="27"/>
        <v>-2.4477685945986369</v>
      </c>
      <c r="AA22" s="2">
        <f t="shared" si="17"/>
        <v>-140.2468096951709</v>
      </c>
      <c r="AB22" s="2">
        <f t="shared" si="18"/>
        <v>219.7531903048291</v>
      </c>
      <c r="AC22" s="2">
        <f t="shared" si="28"/>
        <v>5.2468096951708958</v>
      </c>
    </row>
    <row r="23" spans="1:29">
      <c r="A23">
        <v>22</v>
      </c>
      <c r="B23" t="s">
        <v>60</v>
      </c>
      <c r="C23" t="s">
        <v>126</v>
      </c>
      <c r="D23" s="18">
        <v>-0.26498529814747601</v>
      </c>
      <c r="E23" s="18">
        <v>-0.127036740970568</v>
      </c>
      <c r="F23" s="18">
        <v>8.63555417907301E-2</v>
      </c>
      <c r="G23" t="s">
        <v>174</v>
      </c>
      <c r="J23" s="19">
        <f t="shared" si="19"/>
        <v>0.14821716040844901</v>
      </c>
      <c r="K23" s="2">
        <v>0.46600000000000003</v>
      </c>
      <c r="L23" s="2" t="s">
        <v>162</v>
      </c>
      <c r="M23" s="19">
        <f t="shared" si="20"/>
        <v>0.38466800004087698</v>
      </c>
      <c r="N23" s="19">
        <f t="shared" si="21"/>
        <v>-1.57381750213E-2</v>
      </c>
      <c r="O23" s="2">
        <f t="shared" si="22"/>
        <v>-4.0890852132206348E-2</v>
      </c>
      <c r="P23" s="2">
        <f t="shared" si="16"/>
        <v>-2.3428732478689471</v>
      </c>
      <c r="Q23" s="2">
        <f>P23</f>
        <v>-2.3428732478689471</v>
      </c>
      <c r="R23" s="2">
        <f t="shared" si="24"/>
        <v>47.342873247868944</v>
      </c>
      <c r="T23" t="s">
        <v>202</v>
      </c>
      <c r="U23" s="18">
        <f>VLOOKUP($W23:$W$23,$C$2:$F$65,4,FALSE)</f>
        <v>0.241693438613134</v>
      </c>
      <c r="V23">
        <v>0.64600000000000002</v>
      </c>
      <c r="W23" t="s">
        <v>166</v>
      </c>
      <c r="X23" s="18">
        <f t="shared" si="25"/>
        <v>-0.41599786910207698</v>
      </c>
      <c r="Y23" s="18">
        <f t="shared" si="26"/>
        <v>-0.261990861511742</v>
      </c>
      <c r="Z23">
        <f t="shared" si="27"/>
        <v>-2.5795570080510073</v>
      </c>
      <c r="AA23">
        <f t="shared" si="17"/>
        <v>-147.79772957471684</v>
      </c>
      <c r="AB23">
        <f t="shared" si="18"/>
        <v>212.20227042528316</v>
      </c>
      <c r="AC23">
        <f t="shared" si="28"/>
        <v>12.79772957471684</v>
      </c>
    </row>
    <row r="24" spans="1:29">
      <c r="A24">
        <v>23</v>
      </c>
      <c r="B24" t="s">
        <v>61</v>
      </c>
      <c r="C24" t="s">
        <v>127</v>
      </c>
      <c r="D24" s="18">
        <v>-0.273302126738943</v>
      </c>
      <c r="E24" s="18">
        <v>4.5528005038049102E-2</v>
      </c>
      <c r="F24" s="18">
        <v>7.6766851722774004E-2</v>
      </c>
      <c r="G24" t="s">
        <v>175</v>
      </c>
      <c r="J24" t="s">
        <v>180</v>
      </c>
      <c r="K24">
        <v>0.80400000000000005</v>
      </c>
      <c r="O24" t="s">
        <v>193</v>
      </c>
      <c r="P24">
        <f>AVERAGE(P16:P23)</f>
        <v>50.152439874092984</v>
      </c>
      <c r="Q24" s="3">
        <f t="shared" ref="Q24:R24" si="29">AVERAGE(Q16:Q23)</f>
        <v>50.152439874092984</v>
      </c>
      <c r="R24">
        <f t="shared" si="29"/>
        <v>-5.1524398740929813</v>
      </c>
      <c r="U24" t="s">
        <v>180</v>
      </c>
      <c r="V24">
        <v>0.85</v>
      </c>
      <c r="Z24" t="s">
        <v>193</v>
      </c>
      <c r="AA24">
        <f>AVERAGE(AA16:AA23)</f>
        <v>-98.545816057246981</v>
      </c>
      <c r="AB24" s="3">
        <f t="shared" ref="AB24:AC24" si="30">AVERAGE(AB16:AB23)</f>
        <v>216.45418394275302</v>
      </c>
      <c r="AC24">
        <f t="shared" si="30"/>
        <v>8.5458160572469843</v>
      </c>
    </row>
    <row r="25" spans="1:29">
      <c r="A25">
        <v>24</v>
      </c>
      <c r="B25" t="s">
        <v>62</v>
      </c>
      <c r="C25" t="s">
        <v>128</v>
      </c>
      <c r="D25" s="48">
        <v>-0.36920112307879499</v>
      </c>
      <c r="E25" s="48">
        <v>0.35784103078647</v>
      </c>
      <c r="F25" s="18">
        <v>0.26435967259696702</v>
      </c>
      <c r="G25" t="s">
        <v>176</v>
      </c>
    </row>
    <row r="26" spans="1:29">
      <c r="A26">
        <v>25</v>
      </c>
      <c r="B26" t="s">
        <v>63</v>
      </c>
      <c r="C26" t="s">
        <v>129</v>
      </c>
      <c r="D26" s="18">
        <v>-6.5558046143424503E-2</v>
      </c>
      <c r="E26" s="48">
        <v>0.563335256853432</v>
      </c>
      <c r="F26" s="18">
        <v>0.32164446902826599</v>
      </c>
      <c r="G26" t="s">
        <v>169</v>
      </c>
      <c r="J26" t="s">
        <v>301</v>
      </c>
      <c r="U26" t="s">
        <v>304</v>
      </c>
    </row>
    <row r="27" spans="1:29">
      <c r="A27">
        <v>26</v>
      </c>
      <c r="B27" t="s">
        <v>64</v>
      </c>
      <c r="C27" t="s">
        <v>130</v>
      </c>
      <c r="D27" s="18">
        <v>4.6205779640536501E-2</v>
      </c>
      <c r="E27" s="48">
        <v>0.46524919624368899</v>
      </c>
      <c r="F27" s="18">
        <v>0.21859178867758799</v>
      </c>
      <c r="G27" t="s">
        <v>170</v>
      </c>
      <c r="J27" t="s">
        <v>10</v>
      </c>
      <c r="K27" t="s">
        <v>177</v>
      </c>
      <c r="L27" t="s">
        <v>178</v>
      </c>
      <c r="M27" t="s">
        <v>36</v>
      </c>
      <c r="N27" t="s">
        <v>37</v>
      </c>
      <c r="O27" t="s">
        <v>181</v>
      </c>
      <c r="P27" t="s">
        <v>182</v>
      </c>
      <c r="Q27" t="s">
        <v>184</v>
      </c>
      <c r="R27" t="s">
        <v>183</v>
      </c>
      <c r="U27" t="s">
        <v>10</v>
      </c>
      <c r="V27" t="s">
        <v>177</v>
      </c>
      <c r="W27" t="s">
        <v>178</v>
      </c>
      <c r="X27" t="s">
        <v>36</v>
      </c>
      <c r="Y27" t="s">
        <v>37</v>
      </c>
      <c r="Z27" t="s">
        <v>181</v>
      </c>
      <c r="AA27" t="s">
        <v>182</v>
      </c>
      <c r="AB27" t="s">
        <v>184</v>
      </c>
      <c r="AC27" t="s">
        <v>183</v>
      </c>
    </row>
    <row r="28" spans="1:29">
      <c r="A28">
        <v>27</v>
      </c>
      <c r="B28" t="s">
        <v>65</v>
      </c>
      <c r="C28" t="s">
        <v>131</v>
      </c>
      <c r="D28" s="48">
        <v>0.54794133422967795</v>
      </c>
      <c r="E28" s="18">
        <v>-5.34845164853214E-3</v>
      </c>
      <c r="F28" s="18">
        <v>0.30026831169243601</v>
      </c>
      <c r="G28" t="s">
        <v>171</v>
      </c>
      <c r="J28" s="18">
        <f>VLOOKUP($L$28:$L$35,$C$2:$F$65,4,FALSE)</f>
        <v>0.25477024299575501</v>
      </c>
      <c r="K28">
        <v>0.68799999999999994</v>
      </c>
      <c r="L28" t="s">
        <v>107</v>
      </c>
      <c r="M28" s="18">
        <f>VLOOKUP($L$28:$L$35,$C$2:$D$65,2,FALSE)</f>
        <v>0.49564656527259998</v>
      </c>
      <c r="N28" s="18">
        <f>VLOOKUP($L$28:$L$35,$C$2:$E$65,3,FALSE)</f>
        <v>9.5418684382195099E-2</v>
      </c>
      <c r="O28">
        <f>ATAN2(M28,N28)</f>
        <v>0.19018680532168411</v>
      </c>
      <c r="P28">
        <f t="shared" ref="P28:P35" si="31">DEGREES(O28)</f>
        <v>10.896901264008724</v>
      </c>
      <c r="Q28">
        <f>P28</f>
        <v>10.896901264008724</v>
      </c>
      <c r="R28">
        <f>0-Q28</f>
        <v>-10.896901264008724</v>
      </c>
      <c r="T28" t="s">
        <v>203</v>
      </c>
      <c r="U28" s="18">
        <f>VLOOKUP($W$28:$W$35,$C$2:$F$65,4,FALSE)</f>
        <v>0.25260721193410801</v>
      </c>
      <c r="V28">
        <v>0.57299999999999995</v>
      </c>
      <c r="W28" t="s">
        <v>111</v>
      </c>
      <c r="X28" s="18">
        <f>VLOOKUP($W$28:$W$35,$C$2:$D$65,2,FALSE)</f>
        <v>-0.48842133708850999</v>
      </c>
      <c r="Y28" s="18">
        <f>VLOOKUP($W$28:$W$35,$C$2:$E$65,3,FALSE)</f>
        <v>-0.118540328204288</v>
      </c>
      <c r="Z28">
        <f>ATAN2(X28,Y28)</f>
        <v>-2.9034953834232988</v>
      </c>
      <c r="AA28">
        <f t="shared" ref="AA28:AA35" si="32">DEGREES(Z28)</f>
        <v>-166.35803130587374</v>
      </c>
      <c r="AB28">
        <f t="shared" ref="AB28:AB35" si="33">360+AA28</f>
        <v>193.64196869412626</v>
      </c>
      <c r="AC28">
        <f t="shared" ref="AC28:AC35" si="34">180-AB28</f>
        <v>-13.641968694126263</v>
      </c>
    </row>
    <row r="29" spans="1:29">
      <c r="A29">
        <v>28</v>
      </c>
      <c r="B29" t="s">
        <v>66</v>
      </c>
      <c r="C29" t="s">
        <v>132</v>
      </c>
      <c r="D29" s="48">
        <v>0.47826931544962298</v>
      </c>
      <c r="E29" s="18">
        <v>-0.249480134731729</v>
      </c>
      <c r="F29" s="18">
        <v>0.29098187572641299</v>
      </c>
      <c r="G29" t="s">
        <v>172</v>
      </c>
      <c r="J29" s="18">
        <f t="shared" ref="J29:J35" si="35">VLOOKUP($L$28:$L$35,$C$2:$F$65,4,FALSE)</f>
        <v>0.30362812165068098</v>
      </c>
      <c r="K29">
        <v>0.63700000000000001</v>
      </c>
      <c r="L29" t="s">
        <v>115</v>
      </c>
      <c r="M29" s="18">
        <f t="shared" ref="M29:M35" si="36">VLOOKUP($L$28:$L$35,$C$2:$D$65,2,FALSE)</f>
        <v>0.54952291928126396</v>
      </c>
      <c r="N29" s="18">
        <f t="shared" ref="N29:N35" si="37">VLOOKUP($L$28:$L$35,$C$2:$E$65,3,FALSE)</f>
        <v>4.0653202029828903E-2</v>
      </c>
      <c r="O29">
        <f t="shared" ref="O29:O35" si="38">ATAN2(M29,N29)</f>
        <v>7.384456496851563E-2</v>
      </c>
      <c r="P29">
        <f t="shared" si="31"/>
        <v>4.2309819126755546</v>
      </c>
      <c r="Q29">
        <f t="shared" ref="Q29:Q33" si="39">P29</f>
        <v>4.2309819126755546</v>
      </c>
      <c r="R29">
        <f t="shared" ref="R29:R35" si="40">0-Q29</f>
        <v>-4.2309819126755546</v>
      </c>
      <c r="T29" t="s">
        <v>204</v>
      </c>
      <c r="U29" s="18">
        <f t="shared" ref="U29:U35" si="41">VLOOKUP($W$28:$W$35,$C$2:$F$65,4,FALSE)</f>
        <v>0.264438028947035</v>
      </c>
      <c r="V29">
        <v>0.67500000000000004</v>
      </c>
      <c r="W29" t="s">
        <v>119</v>
      </c>
      <c r="X29" s="18">
        <f t="shared" ref="X29:X35" si="42">VLOOKUP($W$28:$W$35,$C$2:$D$65,2,FALSE)</f>
        <v>-0.51037360160042899</v>
      </c>
      <c r="Y29" s="18">
        <f t="shared" ref="Y29:Y35" si="43">VLOOKUP($W$28:$W$35,$C$2:$E$65,3,FALSE)</f>
        <v>-6.2903225167242602E-2</v>
      </c>
      <c r="Z29">
        <f t="shared" ref="Z29:Z35" si="44">ATAN2(X29,Y29)</f>
        <v>-3.0189617254477934</v>
      </c>
      <c r="AA29">
        <f t="shared" si="32"/>
        <v>-172.97376537969134</v>
      </c>
      <c r="AB29">
        <f t="shared" si="33"/>
        <v>187.02623462030866</v>
      </c>
      <c r="AC29">
        <f t="shared" si="34"/>
        <v>-7.0262346203086565</v>
      </c>
    </row>
    <row r="30" spans="1:29">
      <c r="A30">
        <v>29</v>
      </c>
      <c r="B30" t="s">
        <v>67</v>
      </c>
      <c r="C30" t="s">
        <v>133</v>
      </c>
      <c r="D30" s="18">
        <v>-3.7319599373125199E-2</v>
      </c>
      <c r="E30" s="48">
        <v>-0.50704232381120795</v>
      </c>
      <c r="F30" s="18">
        <v>0.25848467063324099</v>
      </c>
      <c r="G30" t="s">
        <v>173</v>
      </c>
      <c r="J30" s="19">
        <f t="shared" si="35"/>
        <v>0.193569371987898</v>
      </c>
      <c r="K30" s="2">
        <v>0.56399999999999995</v>
      </c>
      <c r="L30" s="2" t="s">
        <v>123</v>
      </c>
      <c r="M30" s="19">
        <f t="shared" si="36"/>
        <v>0.41126463769159399</v>
      </c>
      <c r="N30" s="19">
        <f t="shared" si="37"/>
        <v>0.15630345412786101</v>
      </c>
      <c r="O30" s="2">
        <f t="shared" si="38"/>
        <v>0.36319564761977607</v>
      </c>
      <c r="P30" s="2">
        <f t="shared" si="31"/>
        <v>20.809577746133833</v>
      </c>
      <c r="Q30" s="2">
        <f t="shared" si="39"/>
        <v>20.809577746133833</v>
      </c>
      <c r="R30" s="2">
        <f t="shared" si="40"/>
        <v>-20.809577746133833</v>
      </c>
      <c r="T30" t="s">
        <v>205</v>
      </c>
      <c r="U30" s="18">
        <f t="shared" si="41"/>
        <v>7.6766851722774004E-2</v>
      </c>
      <c r="V30">
        <v>0.35199999999999998</v>
      </c>
      <c r="W30" t="s">
        <v>127</v>
      </c>
      <c r="X30" s="18">
        <f t="shared" si="42"/>
        <v>-0.273302126738943</v>
      </c>
      <c r="Y30" s="18">
        <f t="shared" si="43"/>
        <v>4.5528005038049102E-2</v>
      </c>
      <c r="Z30">
        <f t="shared" si="44"/>
        <v>2.9765235425828109</v>
      </c>
      <c r="AA30">
        <f t="shared" si="32"/>
        <v>170.54223661132343</v>
      </c>
      <c r="AB30">
        <f>AA30</f>
        <v>170.54223661132343</v>
      </c>
      <c r="AC30">
        <f t="shared" si="34"/>
        <v>9.4577633886765682</v>
      </c>
    </row>
    <row r="31" spans="1:29">
      <c r="A31">
        <v>30</v>
      </c>
      <c r="B31" t="s">
        <v>68</v>
      </c>
      <c r="C31" t="s">
        <v>134</v>
      </c>
      <c r="D31" s="18">
        <v>-0.17754133177436901</v>
      </c>
      <c r="E31" s="18">
        <v>-0.26033594021059098</v>
      </c>
      <c r="F31" s="18">
        <v>9.9295726253549099E-2</v>
      </c>
      <c r="G31" t="s">
        <v>174</v>
      </c>
      <c r="J31" s="18">
        <f t="shared" si="35"/>
        <v>0.30026831169243601</v>
      </c>
      <c r="K31">
        <v>0.70099999999999996</v>
      </c>
      <c r="L31" t="s">
        <v>131</v>
      </c>
      <c r="M31" s="18">
        <f t="shared" si="36"/>
        <v>0.54794133422967795</v>
      </c>
      <c r="N31" s="18">
        <f t="shared" si="37"/>
        <v>-5.34845164853214E-3</v>
      </c>
      <c r="O31">
        <f t="shared" si="38"/>
        <v>-9.760683238662797E-3</v>
      </c>
      <c r="P31">
        <f t="shared" si="31"/>
        <v>-0.55924595473946193</v>
      </c>
      <c r="Q31">
        <f>P31*-1</f>
        <v>0.55924595473946193</v>
      </c>
      <c r="R31">
        <f t="shared" si="40"/>
        <v>-0.55924595473946193</v>
      </c>
      <c r="T31" s="2" t="s">
        <v>206</v>
      </c>
      <c r="U31" s="19">
        <f t="shared" si="41"/>
        <v>0.12733359137320199</v>
      </c>
      <c r="V31" s="2">
        <v>0.56299999999999994</v>
      </c>
      <c r="W31" s="2" t="s">
        <v>135</v>
      </c>
      <c r="X31" s="19">
        <f t="shared" si="42"/>
        <v>-0.32411761715751503</v>
      </c>
      <c r="Y31" s="19">
        <f t="shared" si="43"/>
        <v>-0.14926942627791001</v>
      </c>
      <c r="Z31" s="2">
        <f t="shared" si="44"/>
        <v>-2.7100075518533897</v>
      </c>
      <c r="AA31" s="2">
        <f t="shared" si="32"/>
        <v>-155.27199516977981</v>
      </c>
      <c r="AB31" s="2">
        <f t="shared" si="33"/>
        <v>204.72800483022019</v>
      </c>
      <c r="AC31" s="2">
        <f t="shared" si="34"/>
        <v>-24.728004830220186</v>
      </c>
    </row>
    <row r="32" spans="1:29">
      <c r="A32">
        <v>31</v>
      </c>
      <c r="B32" t="s">
        <v>69</v>
      </c>
      <c r="C32" t="s">
        <v>135</v>
      </c>
      <c r="D32" s="48">
        <v>-0.32411761715751503</v>
      </c>
      <c r="E32" s="18">
        <v>-0.14926942627791001</v>
      </c>
      <c r="F32" s="18">
        <v>0.12733359137320199</v>
      </c>
      <c r="G32" t="s">
        <v>175</v>
      </c>
      <c r="J32" s="18">
        <f t="shared" si="35"/>
        <v>0.25127902276783098</v>
      </c>
      <c r="K32">
        <v>0.70099999999999996</v>
      </c>
      <c r="L32" t="s">
        <v>139</v>
      </c>
      <c r="M32" s="18">
        <f t="shared" si="36"/>
        <v>0.49665503031667801</v>
      </c>
      <c r="N32" s="18">
        <f t="shared" si="37"/>
        <v>-6.7917623846622199E-2</v>
      </c>
      <c r="O32">
        <f t="shared" si="38"/>
        <v>-0.13590710045708779</v>
      </c>
      <c r="P32">
        <f t="shared" si="31"/>
        <v>-7.7869032620516316</v>
      </c>
      <c r="Q32">
        <f>P32*-1</f>
        <v>7.7869032620516316</v>
      </c>
      <c r="R32">
        <f t="shared" si="40"/>
        <v>-7.7869032620516316</v>
      </c>
      <c r="T32" t="s">
        <v>207</v>
      </c>
      <c r="U32" s="18">
        <f t="shared" si="41"/>
        <v>0.22555518860919099</v>
      </c>
      <c r="V32">
        <v>0.60599999999999998</v>
      </c>
      <c r="W32" t="s">
        <v>143</v>
      </c>
      <c r="X32" s="18">
        <f t="shared" si="42"/>
        <v>-0.47482684048014401</v>
      </c>
      <c r="Y32" s="18">
        <f t="shared" si="43"/>
        <v>-9.7293457557361598E-3</v>
      </c>
      <c r="Z32">
        <f t="shared" si="44"/>
        <v>-3.1211052176674112</v>
      </c>
      <c r="AA32">
        <f t="shared" si="32"/>
        <v>-178.82615638860281</v>
      </c>
      <c r="AB32">
        <f t="shared" si="33"/>
        <v>181.17384361139719</v>
      </c>
      <c r="AC32">
        <f t="shared" si="34"/>
        <v>-1.1738436113971886</v>
      </c>
    </row>
    <row r="33" spans="1:29">
      <c r="A33">
        <v>32</v>
      </c>
      <c r="B33" t="s">
        <v>70</v>
      </c>
      <c r="C33" t="s">
        <v>136</v>
      </c>
      <c r="D33" s="18">
        <v>-0.18422374845540701</v>
      </c>
      <c r="E33" s="48">
        <v>0.34633230593903203</v>
      </c>
      <c r="F33" s="18">
        <v>0.153884455632009</v>
      </c>
      <c r="G33" t="s">
        <v>176</v>
      </c>
      <c r="J33" s="18">
        <f t="shared" si="35"/>
        <v>0.34905037418853002</v>
      </c>
      <c r="K33">
        <v>0.72199999999999998</v>
      </c>
      <c r="L33" t="s">
        <v>147</v>
      </c>
      <c r="M33" s="18">
        <f t="shared" si="36"/>
        <v>0.59011949272673203</v>
      </c>
      <c r="N33" s="18">
        <f t="shared" si="37"/>
        <v>2.8449226570759201E-2</v>
      </c>
      <c r="O33">
        <f t="shared" si="38"/>
        <v>4.8171968006730174E-2</v>
      </c>
      <c r="P33">
        <f t="shared" si="31"/>
        <v>2.7600504576248679</v>
      </c>
      <c r="Q33">
        <f t="shared" si="39"/>
        <v>2.7600504576248679</v>
      </c>
      <c r="R33">
        <f t="shared" si="40"/>
        <v>-2.7600504576248679</v>
      </c>
      <c r="T33" t="s">
        <v>208</v>
      </c>
      <c r="U33" s="18">
        <f t="shared" si="41"/>
        <v>0.26286373819193198</v>
      </c>
      <c r="V33">
        <v>0.53800000000000003</v>
      </c>
      <c r="W33" t="s">
        <v>151</v>
      </c>
      <c r="X33" s="18">
        <f t="shared" si="42"/>
        <v>-0.50992702215686903</v>
      </c>
      <c r="Y33" s="18">
        <f t="shared" si="43"/>
        <v>5.32744804400688E-2</v>
      </c>
      <c r="Z33">
        <f t="shared" si="44"/>
        <v>3.0374955808899515</v>
      </c>
      <c r="AA33">
        <f t="shared" si="32"/>
        <v>174.03567707463259</v>
      </c>
      <c r="AB33">
        <f>AA33</f>
        <v>174.03567707463259</v>
      </c>
      <c r="AC33">
        <f t="shared" si="34"/>
        <v>5.9643229253674122</v>
      </c>
    </row>
    <row r="34" spans="1:29">
      <c r="A34">
        <v>33</v>
      </c>
      <c r="B34" t="s">
        <v>71</v>
      </c>
      <c r="C34" t="s">
        <v>137</v>
      </c>
      <c r="D34" s="18">
        <v>-2.4999058668609101E-3</v>
      </c>
      <c r="E34" s="48">
        <v>0.66279480469073804</v>
      </c>
      <c r="F34" s="18">
        <v>0.439303202654377</v>
      </c>
      <c r="G34" t="s">
        <v>169</v>
      </c>
      <c r="J34" s="18">
        <f t="shared" si="35"/>
        <v>0.23351067842165801</v>
      </c>
      <c r="K34">
        <v>0.56100000000000005</v>
      </c>
      <c r="L34" t="s">
        <v>155</v>
      </c>
      <c r="M34" s="18">
        <f t="shared" si="36"/>
        <v>0.47028776447280901</v>
      </c>
      <c r="N34" s="18">
        <f t="shared" si="37"/>
        <v>-0.111085989255286</v>
      </c>
      <c r="O34">
        <f t="shared" si="38"/>
        <v>-0.23195694912716636</v>
      </c>
      <c r="P34">
        <f t="shared" si="31"/>
        <v>-13.290154213717377</v>
      </c>
      <c r="Q34">
        <f>P34*-1</f>
        <v>13.290154213717377</v>
      </c>
      <c r="R34">
        <f t="shared" si="40"/>
        <v>-13.290154213717377</v>
      </c>
      <c r="T34" t="s">
        <v>209</v>
      </c>
      <c r="U34" s="18">
        <f t="shared" si="41"/>
        <v>0.23713671947234899</v>
      </c>
      <c r="V34">
        <v>0.58599999999999997</v>
      </c>
      <c r="W34" t="s">
        <v>159</v>
      </c>
      <c r="X34" s="18">
        <f t="shared" si="42"/>
        <v>-0.472286096535323</v>
      </c>
      <c r="Y34" s="18">
        <f t="shared" si="43"/>
        <v>0.118669972999812</v>
      </c>
      <c r="Z34">
        <f t="shared" si="44"/>
        <v>2.8954217515894398</v>
      </c>
      <c r="AA34">
        <f t="shared" si="32"/>
        <v>165.89544627645117</v>
      </c>
      <c r="AB34">
        <f>AA34</f>
        <v>165.89544627645117</v>
      </c>
      <c r="AC34">
        <f t="shared" si="34"/>
        <v>14.104553723548833</v>
      </c>
    </row>
    <row r="35" spans="1:29">
      <c r="A35">
        <v>34</v>
      </c>
      <c r="B35" t="s">
        <v>72</v>
      </c>
      <c r="C35" t="s">
        <v>138</v>
      </c>
      <c r="D35" s="48">
        <v>0.47576676695417602</v>
      </c>
      <c r="E35" s="18">
        <v>9.1655374309566801E-2</v>
      </c>
      <c r="F35" s="18">
        <v>0.23475472417785601</v>
      </c>
      <c r="G35" t="s">
        <v>170</v>
      </c>
      <c r="J35" s="18">
        <f t="shared" si="35"/>
        <v>0.32744964060097098</v>
      </c>
      <c r="K35">
        <v>0.70899999999999996</v>
      </c>
      <c r="L35" t="s">
        <v>163</v>
      </c>
      <c r="M35" s="18">
        <f t="shared" si="36"/>
        <v>0.56200555248787198</v>
      </c>
      <c r="N35" s="18">
        <f t="shared" si="37"/>
        <v>-0.107700508697835</v>
      </c>
      <c r="O35">
        <f t="shared" si="38"/>
        <v>-0.18934049149244583</v>
      </c>
      <c r="P35">
        <f t="shared" si="31"/>
        <v>-10.848411053449816</v>
      </c>
      <c r="Q35">
        <f>P35*-1</f>
        <v>10.848411053449816</v>
      </c>
      <c r="R35">
        <f t="shared" si="40"/>
        <v>-10.848411053449816</v>
      </c>
      <c r="T35" t="s">
        <v>210</v>
      </c>
      <c r="U35" s="18">
        <f t="shared" si="41"/>
        <v>0.25898040473491801</v>
      </c>
      <c r="V35">
        <v>0.61799999999999999</v>
      </c>
      <c r="W35" t="s">
        <v>167</v>
      </c>
      <c r="X35" s="18">
        <f t="shared" si="42"/>
        <v>-0.50498166267943001</v>
      </c>
      <c r="Y35" s="18">
        <f t="shared" si="43"/>
        <v>-6.3039075916732301E-2</v>
      </c>
      <c r="Z35">
        <f t="shared" si="44"/>
        <v>-3.0174007282337652</v>
      </c>
      <c r="AA35">
        <f t="shared" si="32"/>
        <v>-172.88432682749584</v>
      </c>
      <c r="AB35">
        <f t="shared" si="33"/>
        <v>187.11567317250416</v>
      </c>
      <c r="AC35">
        <f t="shared" si="34"/>
        <v>-7.1156731725041595</v>
      </c>
    </row>
    <row r="36" spans="1:29">
      <c r="A36">
        <v>35</v>
      </c>
      <c r="B36" t="s">
        <v>73</v>
      </c>
      <c r="C36" t="s">
        <v>139</v>
      </c>
      <c r="D36" s="48">
        <v>0.49665503031667801</v>
      </c>
      <c r="E36" s="18">
        <v>-6.7917623846622199E-2</v>
      </c>
      <c r="F36" s="18">
        <v>0.25127902276783098</v>
      </c>
      <c r="G36" t="s">
        <v>171</v>
      </c>
      <c r="J36" t="s">
        <v>180</v>
      </c>
      <c r="K36">
        <v>0.89</v>
      </c>
      <c r="O36" t="s">
        <v>193</v>
      </c>
      <c r="P36">
        <f>AVERAGE(P28:P35)</f>
        <v>0.77659961206058714</v>
      </c>
      <c r="Q36" s="3">
        <f t="shared" ref="Q36:R36" si="45">AVERAGE(Q28:Q35)</f>
        <v>8.8977782330501576</v>
      </c>
      <c r="R36">
        <f t="shared" si="45"/>
        <v>-8.8977782330501576</v>
      </c>
      <c r="U36" t="s">
        <v>180</v>
      </c>
      <c r="V36">
        <v>0.83</v>
      </c>
      <c r="Z36" t="s">
        <v>193</v>
      </c>
      <c r="AA36">
        <f>AVERAGE(AA28:AA35)</f>
        <v>-41.980114388629559</v>
      </c>
      <c r="AB36" s="3">
        <f t="shared" ref="AB36:AC36" si="46">AVERAGE(AB28:AB35)</f>
        <v>183.01988561137043</v>
      </c>
      <c r="AC36">
        <f t="shared" si="46"/>
        <v>-3.0198856113704551</v>
      </c>
    </row>
    <row r="37" spans="1:29">
      <c r="A37">
        <v>36</v>
      </c>
      <c r="B37" t="s">
        <v>74</v>
      </c>
      <c r="C37" t="s">
        <v>140</v>
      </c>
      <c r="D37" s="48">
        <v>0.49567415861049102</v>
      </c>
      <c r="E37" s="18">
        <v>-0.29351541188374403</v>
      </c>
      <c r="F37" s="18">
        <v>0.33184416852750198</v>
      </c>
      <c r="G37" t="s">
        <v>172</v>
      </c>
    </row>
    <row r="38" spans="1:29">
      <c r="A38">
        <v>37</v>
      </c>
      <c r="B38" t="s">
        <v>75</v>
      </c>
      <c r="C38" t="s">
        <v>141</v>
      </c>
      <c r="D38" s="18">
        <v>-0.20567914347431501</v>
      </c>
      <c r="E38" s="48">
        <v>-0.46833324608485699</v>
      </c>
      <c r="F38" s="18">
        <v>0.261639939448707</v>
      </c>
      <c r="G38" t="s">
        <v>173</v>
      </c>
      <c r="J38" t="s">
        <v>302</v>
      </c>
      <c r="U38" t="s">
        <v>305</v>
      </c>
    </row>
    <row r="39" spans="1:29">
      <c r="A39">
        <v>38</v>
      </c>
      <c r="B39" t="s">
        <v>76</v>
      </c>
      <c r="C39" t="s">
        <v>142</v>
      </c>
      <c r="D39" s="48">
        <v>-0.42790482109211198</v>
      </c>
      <c r="E39" s="18">
        <v>-0.29361130008500502</v>
      </c>
      <c r="F39" s="18">
        <v>0.26931013145147897</v>
      </c>
      <c r="G39" t="s">
        <v>174</v>
      </c>
      <c r="J39" t="s">
        <v>10</v>
      </c>
      <c r="K39" t="s">
        <v>177</v>
      </c>
      <c r="L39" t="s">
        <v>178</v>
      </c>
      <c r="M39" t="s">
        <v>36</v>
      </c>
      <c r="N39" t="s">
        <v>37</v>
      </c>
      <c r="O39" t="s">
        <v>181</v>
      </c>
      <c r="P39" t="s">
        <v>182</v>
      </c>
      <c r="Q39" t="s">
        <v>184</v>
      </c>
      <c r="R39" t="s">
        <v>183</v>
      </c>
      <c r="U39" t="s">
        <v>10</v>
      </c>
      <c r="V39" t="s">
        <v>177</v>
      </c>
      <c r="W39" t="s">
        <v>178</v>
      </c>
      <c r="X39" t="s">
        <v>36</v>
      </c>
      <c r="Y39" t="s">
        <v>37</v>
      </c>
      <c r="Z39" t="s">
        <v>181</v>
      </c>
      <c r="AA39" t="s">
        <v>182</v>
      </c>
      <c r="AB39" t="s">
        <v>184</v>
      </c>
      <c r="AC39" t="s">
        <v>183</v>
      </c>
    </row>
    <row r="40" spans="1:29">
      <c r="A40">
        <v>39</v>
      </c>
      <c r="B40" t="s">
        <v>77</v>
      </c>
      <c r="C40" t="s">
        <v>143</v>
      </c>
      <c r="D40" s="48">
        <v>-0.47482684048014401</v>
      </c>
      <c r="E40" s="18">
        <v>-9.7293457557361598E-3</v>
      </c>
      <c r="F40" s="18">
        <v>0.22555518860919099</v>
      </c>
      <c r="G40" t="s">
        <v>175</v>
      </c>
      <c r="J40" s="18">
        <f>VLOOKUP($L$40:$L$47,$C$2:$F$65,4,FALSE)</f>
        <v>0.42131847737935502</v>
      </c>
      <c r="K40">
        <v>0.76</v>
      </c>
      <c r="L40" t="s">
        <v>108</v>
      </c>
      <c r="M40" s="18">
        <f>VLOOKUP($L$40:$L$47,$C$2:$D$65,2,FALSE)</f>
        <v>0.61087959130198999</v>
      </c>
      <c r="N40" s="18">
        <f>VLOOKUP($L$40:$L$47,$C$2:$E$65,3,FALSE)</f>
        <v>-0.21941878294728601</v>
      </c>
      <c r="O40">
        <f>ATAN2(M40,N40)</f>
        <v>-0.34483389449575069</v>
      </c>
      <c r="P40">
        <f t="shared" ref="P40:P47" si="47">DEGREES(O40)</f>
        <v>-19.757526787666023</v>
      </c>
      <c r="Q40">
        <f>360+P40</f>
        <v>340.24247321233395</v>
      </c>
      <c r="R40">
        <f t="shared" ref="R40:R47" si="48">315-Q40</f>
        <v>-25.242473212333948</v>
      </c>
      <c r="T40" s="2" t="s">
        <v>211</v>
      </c>
      <c r="U40" s="19">
        <f>VLOOKUP($W$40:$W$47,$C$2:$F$65,4,FALSE)</f>
        <v>0.26698463762557301</v>
      </c>
      <c r="V40" s="2">
        <v>0.33800000000000002</v>
      </c>
      <c r="W40" s="2" t="s">
        <v>112</v>
      </c>
      <c r="X40" s="19">
        <f>VLOOKUP($W$40:$W$47,$C$2:$D$65,2,FALSE)</f>
        <v>-0.51472843422498804</v>
      </c>
      <c r="Y40" s="19">
        <f>VLOOKUP($W$40:$W$47,$C$2:$E$65,3,FALSE)</f>
        <v>4.5158350566258498E-2</v>
      </c>
      <c r="Z40" s="2">
        <f>ATAN2(X40,Y40)</f>
        <v>3.0540843309813841</v>
      </c>
      <c r="AA40" s="2">
        <f t="shared" ref="AA40:AA47" si="49">DEGREES(Z40)</f>
        <v>174.98614244226891</v>
      </c>
      <c r="AB40" s="2">
        <f>AA40</f>
        <v>174.98614244226891</v>
      </c>
      <c r="AC40" s="2">
        <f t="shared" ref="AC40:AC47" si="50">135-AB40</f>
        <v>-39.986142442268914</v>
      </c>
    </row>
    <row r="41" spans="1:29">
      <c r="A41">
        <v>40</v>
      </c>
      <c r="B41" t="s">
        <v>78</v>
      </c>
      <c r="C41" t="s">
        <v>144</v>
      </c>
      <c r="D41" s="18">
        <v>-0.22473858296545199</v>
      </c>
      <c r="E41" s="48">
        <v>0.37544874895208502</v>
      </c>
      <c r="F41" s="18">
        <v>0.191469193763005</v>
      </c>
      <c r="G41" t="s">
        <v>176</v>
      </c>
      <c r="J41" s="18">
        <f t="shared" ref="J41:J47" si="51">VLOOKUP($L$40:$L$47,$C$2:$F$65,4,FALSE)</f>
        <v>0.466137231061094</v>
      </c>
      <c r="K41">
        <v>0.82899999999999996</v>
      </c>
      <c r="L41" t="s">
        <v>116</v>
      </c>
      <c r="M41" s="18">
        <f t="shared" ref="M41:M47" si="52">VLOOKUP($L$40:$L$47,$C$2:$D$65,2,FALSE)</f>
        <v>0.61441003098904501</v>
      </c>
      <c r="N41" s="18">
        <f t="shared" ref="N41:N47" si="53">VLOOKUP($L$40:$L$47,$C$2:$E$65,3,FALSE)</f>
        <v>-0.29772058189035899</v>
      </c>
      <c r="O41">
        <f t="shared" ref="O41:O47" si="54">ATAN2(M41,N41)</f>
        <v>-0.45122220056610041</v>
      </c>
      <c r="P41">
        <f t="shared" si="47"/>
        <v>-25.853127715043097</v>
      </c>
      <c r="Q41">
        <f t="shared" ref="Q41:Q47" si="55">360+P41</f>
        <v>334.14687228495688</v>
      </c>
      <c r="R41">
        <f t="shared" si="48"/>
        <v>-19.146872284956885</v>
      </c>
      <c r="T41" t="s">
        <v>212</v>
      </c>
      <c r="U41" s="18">
        <f t="shared" ref="U41:U47" si="56">VLOOKUP($W$40:$W$47,$C$2:$F$65,4,FALSE)</f>
        <v>0.23914466869061801</v>
      </c>
      <c r="V41">
        <v>0.53100000000000003</v>
      </c>
      <c r="W41" t="s">
        <v>120</v>
      </c>
      <c r="X41" s="18">
        <f t="shared" ref="X41:X47" si="57">VLOOKUP($W$40:$W$47,$C$2:$D$65,2,FALSE)</f>
        <v>-0.45762493697769702</v>
      </c>
      <c r="Y41" s="18">
        <f t="shared" ref="Y41:Y47" si="58">VLOOKUP($W$40:$W$47,$C$2:$E$65,3,FALSE)</f>
        <v>0.17240674507331799</v>
      </c>
      <c r="Z41">
        <f t="shared" ref="Z41:Z47" si="59">ATAN2(X41,Y41)</f>
        <v>2.7812952218974942</v>
      </c>
      <c r="AA41">
        <f t="shared" si="49"/>
        <v>159.3564777946282</v>
      </c>
      <c r="AB41">
        <f t="shared" ref="AB41:AB47" si="60">AA41</f>
        <v>159.3564777946282</v>
      </c>
      <c r="AC41">
        <f t="shared" si="50"/>
        <v>-24.356477794628205</v>
      </c>
    </row>
    <row r="42" spans="1:29">
      <c r="A42">
        <v>41</v>
      </c>
      <c r="B42" t="s">
        <v>79</v>
      </c>
      <c r="C42" t="s">
        <v>145</v>
      </c>
      <c r="D42" s="18">
        <v>2.2559896468170301E-2</v>
      </c>
      <c r="E42" s="48">
        <v>0.57180723639723596</v>
      </c>
      <c r="F42" s="18">
        <v>0.32747246452489898</v>
      </c>
      <c r="G42" t="s">
        <v>169</v>
      </c>
      <c r="J42" s="18">
        <f t="shared" si="51"/>
        <v>0.28270627445666702</v>
      </c>
      <c r="K42">
        <v>0.71</v>
      </c>
      <c r="L42" t="s">
        <v>124</v>
      </c>
      <c r="M42" s="18">
        <f t="shared" si="52"/>
        <v>0.51182024569570495</v>
      </c>
      <c r="N42" s="18">
        <f t="shared" si="53"/>
        <v>-0.14403579608088701</v>
      </c>
      <c r="O42">
        <f t="shared" si="54"/>
        <v>-0.2743237923093062</v>
      </c>
      <c r="P42">
        <f t="shared" si="47"/>
        <v>-15.717595519346597</v>
      </c>
      <c r="Q42">
        <f t="shared" si="55"/>
        <v>344.28240448065338</v>
      </c>
      <c r="R42">
        <f t="shared" si="48"/>
        <v>-29.282404480653383</v>
      </c>
      <c r="T42" t="s">
        <v>213</v>
      </c>
      <c r="U42" s="18">
        <f t="shared" si="56"/>
        <v>0.26435967259696702</v>
      </c>
      <c r="V42">
        <v>0.47099999999999997</v>
      </c>
      <c r="W42" t="s">
        <v>128</v>
      </c>
      <c r="X42" s="18">
        <f t="shared" si="57"/>
        <v>-0.36920112307879499</v>
      </c>
      <c r="Y42" s="18">
        <f t="shared" si="58"/>
        <v>0.35784103078647</v>
      </c>
      <c r="Z42">
        <f t="shared" si="59"/>
        <v>2.3718182994462036</v>
      </c>
      <c r="AA42">
        <f t="shared" si="49"/>
        <v>135.89517833016356</v>
      </c>
      <c r="AB42">
        <f t="shared" si="60"/>
        <v>135.89517833016356</v>
      </c>
      <c r="AC42">
        <f t="shared" si="50"/>
        <v>-0.89517833016356008</v>
      </c>
    </row>
    <row r="43" spans="1:29">
      <c r="A43">
        <v>42</v>
      </c>
      <c r="B43" t="s">
        <v>80</v>
      </c>
      <c r="C43" t="s">
        <v>146</v>
      </c>
      <c r="D43" s="18">
        <v>0.25590374936781202</v>
      </c>
      <c r="E43" s="48">
        <v>0.41991709257658699</v>
      </c>
      <c r="F43" s="18">
        <v>0.241817093578478</v>
      </c>
      <c r="G43" t="s">
        <v>170</v>
      </c>
      <c r="J43" s="18">
        <f t="shared" si="51"/>
        <v>0.29098187572641299</v>
      </c>
      <c r="K43">
        <v>0.70199999999999996</v>
      </c>
      <c r="L43" t="s">
        <v>132</v>
      </c>
      <c r="M43" s="18">
        <f t="shared" si="52"/>
        <v>0.47826931544962298</v>
      </c>
      <c r="N43" s="18">
        <f t="shared" si="53"/>
        <v>-0.249480134731729</v>
      </c>
      <c r="O43">
        <f t="shared" si="54"/>
        <v>-0.48080233734045535</v>
      </c>
      <c r="P43">
        <f t="shared" si="47"/>
        <v>-27.547944709633359</v>
      </c>
      <c r="Q43">
        <f t="shared" si="55"/>
        <v>332.45205529036662</v>
      </c>
      <c r="R43">
        <f t="shared" si="48"/>
        <v>-17.452055290366616</v>
      </c>
      <c r="T43" t="s">
        <v>214</v>
      </c>
      <c r="U43" s="18">
        <f t="shared" si="56"/>
        <v>0.153884455632009</v>
      </c>
      <c r="V43">
        <v>0.33500000000000002</v>
      </c>
      <c r="W43" t="s">
        <v>136</v>
      </c>
      <c r="X43" s="18">
        <f t="shared" si="57"/>
        <v>-0.18422374845540701</v>
      </c>
      <c r="Y43" s="18">
        <f t="shared" si="58"/>
        <v>0.34633230593903203</v>
      </c>
      <c r="Z43">
        <f t="shared" si="59"/>
        <v>2.0596586666041601</v>
      </c>
      <c r="AA43">
        <f t="shared" si="49"/>
        <v>118.00974883396108</v>
      </c>
      <c r="AB43">
        <f t="shared" si="60"/>
        <v>118.00974883396108</v>
      </c>
      <c r="AC43">
        <f t="shared" si="50"/>
        <v>16.990251166038917</v>
      </c>
    </row>
    <row r="44" spans="1:29">
      <c r="A44">
        <v>43</v>
      </c>
      <c r="B44" t="s">
        <v>81</v>
      </c>
      <c r="C44" t="s">
        <v>147</v>
      </c>
      <c r="D44" s="48">
        <v>0.59011949272673203</v>
      </c>
      <c r="E44" s="18">
        <v>2.8449226570759201E-2</v>
      </c>
      <c r="F44" s="18">
        <v>0.34905037418853002</v>
      </c>
      <c r="G44" t="s">
        <v>171</v>
      </c>
      <c r="J44" s="18">
        <f t="shared" si="51"/>
        <v>0.33184416852750198</v>
      </c>
      <c r="K44">
        <v>0.75900000000000001</v>
      </c>
      <c r="L44" t="s">
        <v>140</v>
      </c>
      <c r="M44" s="18">
        <f t="shared" si="52"/>
        <v>0.49567415861049102</v>
      </c>
      <c r="N44" s="18">
        <f t="shared" si="53"/>
        <v>-0.29351541188374403</v>
      </c>
      <c r="O44">
        <f t="shared" si="54"/>
        <v>-0.53463037269914293</v>
      </c>
      <c r="P44">
        <f t="shared" si="47"/>
        <v>-30.632063955167119</v>
      </c>
      <c r="Q44">
        <f t="shared" si="55"/>
        <v>329.3679360448329</v>
      </c>
      <c r="R44">
        <f t="shared" si="48"/>
        <v>-14.367936044832902</v>
      </c>
      <c r="T44" t="s">
        <v>215</v>
      </c>
      <c r="U44" s="18">
        <f t="shared" si="56"/>
        <v>0.191469193763005</v>
      </c>
      <c r="V44">
        <v>0.5</v>
      </c>
      <c r="W44" t="s">
        <v>144</v>
      </c>
      <c r="X44" s="18">
        <f t="shared" si="57"/>
        <v>-0.22473858296545199</v>
      </c>
      <c r="Y44" s="18">
        <f t="shared" si="58"/>
        <v>0.37544874895208502</v>
      </c>
      <c r="Z44">
        <f t="shared" si="59"/>
        <v>2.1101759002788274</v>
      </c>
      <c r="AA44">
        <f t="shared" si="49"/>
        <v>120.90417311619568</v>
      </c>
      <c r="AB44">
        <f t="shared" si="60"/>
        <v>120.90417311619568</v>
      </c>
      <c r="AC44">
        <f t="shared" si="50"/>
        <v>14.095826883804321</v>
      </c>
    </row>
    <row r="45" spans="1:29">
      <c r="A45">
        <v>44</v>
      </c>
      <c r="B45" t="s">
        <v>82</v>
      </c>
      <c r="C45" t="s">
        <v>148</v>
      </c>
      <c r="D45" s="18">
        <v>0.27633400689328202</v>
      </c>
      <c r="E45" s="18">
        <v>-0.29373733346433101</v>
      </c>
      <c r="F45" s="18">
        <v>0.16264210443643201</v>
      </c>
      <c r="G45" t="s">
        <v>172</v>
      </c>
      <c r="J45" s="19">
        <f t="shared" si="51"/>
        <v>0.16264210443643201</v>
      </c>
      <c r="K45" s="2">
        <v>0.60499999999999998</v>
      </c>
      <c r="L45" s="2" t="s">
        <v>148</v>
      </c>
      <c r="M45" s="19">
        <f t="shared" si="52"/>
        <v>0.27633400689328202</v>
      </c>
      <c r="N45" s="19">
        <f t="shared" si="53"/>
        <v>-0.29373733346433101</v>
      </c>
      <c r="O45" s="2">
        <f t="shared" si="54"/>
        <v>-0.81591701577438613</v>
      </c>
      <c r="P45" s="2">
        <f t="shared" si="47"/>
        <v>-46.748601436781342</v>
      </c>
      <c r="Q45" s="2">
        <f t="shared" si="55"/>
        <v>313.25139856321869</v>
      </c>
      <c r="R45" s="2">
        <f t="shared" si="48"/>
        <v>1.7486014367813141</v>
      </c>
      <c r="T45" t="s">
        <v>216</v>
      </c>
      <c r="U45" s="18">
        <f t="shared" si="56"/>
        <v>0.15604665448941599</v>
      </c>
      <c r="V45">
        <v>0.51600000000000001</v>
      </c>
      <c r="W45" t="s">
        <v>152</v>
      </c>
      <c r="X45" s="18">
        <f t="shared" si="57"/>
        <v>-0.13261568496508799</v>
      </c>
      <c r="Y45" s="18">
        <f t="shared" si="58"/>
        <v>0.37210177988106502</v>
      </c>
      <c r="Z45">
        <f t="shared" si="59"/>
        <v>1.9131579756683388</v>
      </c>
      <c r="AA45">
        <f t="shared" si="49"/>
        <v>109.61587754758806</v>
      </c>
      <c r="AB45">
        <f t="shared" si="60"/>
        <v>109.61587754758806</v>
      </c>
      <c r="AC45">
        <f t="shared" si="50"/>
        <v>25.384122452411944</v>
      </c>
    </row>
    <row r="46" spans="1:29">
      <c r="A46">
        <v>45</v>
      </c>
      <c r="B46" t="s">
        <v>83</v>
      </c>
      <c r="C46" t="s">
        <v>149</v>
      </c>
      <c r="D46" s="18">
        <v>-0.11790025959414201</v>
      </c>
      <c r="E46" s="48">
        <v>-0.53941669273978099</v>
      </c>
      <c r="F46" s="18">
        <v>0.30487083961868999</v>
      </c>
      <c r="G46" t="s">
        <v>173</v>
      </c>
      <c r="J46" s="18">
        <f t="shared" si="51"/>
        <v>0.33800878801134598</v>
      </c>
      <c r="K46">
        <v>0.746</v>
      </c>
      <c r="L46" t="s">
        <v>156</v>
      </c>
      <c r="M46" s="18">
        <f t="shared" si="52"/>
        <v>0.34793013926664901</v>
      </c>
      <c r="N46" s="18">
        <f t="shared" si="53"/>
        <v>-0.46578257395617101</v>
      </c>
      <c r="O46">
        <f t="shared" si="54"/>
        <v>-0.92923099758677841</v>
      </c>
      <c r="P46">
        <f t="shared" si="47"/>
        <v>-53.24101435445359</v>
      </c>
      <c r="Q46">
        <f t="shared" si="55"/>
        <v>306.75898564554643</v>
      </c>
      <c r="R46">
        <f t="shared" si="48"/>
        <v>8.2410143544535686</v>
      </c>
      <c r="T46" t="s">
        <v>217</v>
      </c>
      <c r="U46" s="18">
        <f t="shared" si="56"/>
        <v>0.235925696909005</v>
      </c>
      <c r="V46">
        <v>0.47</v>
      </c>
      <c r="W46" t="s">
        <v>160</v>
      </c>
      <c r="X46" s="18">
        <f t="shared" si="57"/>
        <v>-0.24708917572590999</v>
      </c>
      <c r="Y46" s="18">
        <f t="shared" si="58"/>
        <v>0.41817775663956103</v>
      </c>
      <c r="Z46">
        <f t="shared" si="59"/>
        <v>2.1044764030314784</v>
      </c>
      <c r="AA46">
        <f t="shared" si="49"/>
        <v>120.57761597857616</v>
      </c>
      <c r="AB46">
        <f t="shared" si="60"/>
        <v>120.57761597857616</v>
      </c>
      <c r="AC46">
        <f t="shared" si="50"/>
        <v>14.422384021423838</v>
      </c>
    </row>
    <row r="47" spans="1:29">
      <c r="A47">
        <v>46</v>
      </c>
      <c r="B47" t="s">
        <v>84</v>
      </c>
      <c r="C47" t="s">
        <v>150</v>
      </c>
      <c r="D47" s="48">
        <v>-0.422220227569583</v>
      </c>
      <c r="E47" s="18">
        <v>4.27675434968754E-2</v>
      </c>
      <c r="F47" s="18">
        <v>0.18009898334566701</v>
      </c>
      <c r="G47" t="s">
        <v>174</v>
      </c>
      <c r="J47" s="18">
        <f t="shared" si="51"/>
        <v>0.38325767425480001</v>
      </c>
      <c r="K47">
        <v>0.746</v>
      </c>
      <c r="L47" t="s">
        <v>164</v>
      </c>
      <c r="M47" s="18">
        <f t="shared" si="52"/>
        <v>0.371573363466144</v>
      </c>
      <c r="N47" s="18">
        <f t="shared" si="53"/>
        <v>-0.49516755731495299</v>
      </c>
      <c r="O47">
        <f t="shared" si="54"/>
        <v>-0.92703974718182858</v>
      </c>
      <c r="P47">
        <f t="shared" si="47"/>
        <v>-53.11546495439363</v>
      </c>
      <c r="Q47">
        <f t="shared" si="55"/>
        <v>306.88453504560636</v>
      </c>
      <c r="R47">
        <f t="shared" si="48"/>
        <v>8.1154649543936443</v>
      </c>
      <c r="T47" t="s">
        <v>218</v>
      </c>
      <c r="U47" s="18">
        <f t="shared" si="56"/>
        <v>0.23526559010203599</v>
      </c>
      <c r="V47">
        <v>0.53200000000000003</v>
      </c>
      <c r="W47" t="s">
        <v>168</v>
      </c>
      <c r="X47" s="18">
        <f t="shared" si="57"/>
        <v>-0.188535405293078</v>
      </c>
      <c r="Y47" s="18">
        <f t="shared" si="58"/>
        <v>0.44690042632896498</v>
      </c>
      <c r="Z47">
        <f t="shared" si="59"/>
        <v>1.9700157437638186</v>
      </c>
      <c r="AA47">
        <f t="shared" si="49"/>
        <v>112.87358769199264</v>
      </c>
      <c r="AB47">
        <f t="shared" si="60"/>
        <v>112.87358769199264</v>
      </c>
      <c r="AC47">
        <f t="shared" si="50"/>
        <v>22.12641230800736</v>
      </c>
    </row>
    <row r="48" spans="1:29">
      <c r="A48">
        <v>47</v>
      </c>
      <c r="B48" t="s">
        <v>85</v>
      </c>
      <c r="C48" t="s">
        <v>151</v>
      </c>
      <c r="D48" s="48">
        <v>-0.50992702215686903</v>
      </c>
      <c r="E48" s="18">
        <v>5.32744804400688E-2</v>
      </c>
      <c r="F48" s="18">
        <v>0.26286373819193198</v>
      </c>
      <c r="G48" t="s">
        <v>175</v>
      </c>
      <c r="J48" t="s">
        <v>180</v>
      </c>
      <c r="K48">
        <v>0.92</v>
      </c>
      <c r="O48" t="s">
        <v>193</v>
      </c>
      <c r="P48">
        <f>AVERAGE(P40:P47)</f>
        <v>-34.076667429060599</v>
      </c>
      <c r="Q48" s="3">
        <f t="shared" ref="Q48:R48" si="61">AVERAGE(Q40:Q47)</f>
        <v>325.92333257093941</v>
      </c>
      <c r="R48">
        <f t="shared" si="61"/>
        <v>-10.923332570939401</v>
      </c>
      <c r="U48" t="s">
        <v>180</v>
      </c>
      <c r="V48">
        <v>0.76</v>
      </c>
      <c r="Z48" t="s">
        <v>193</v>
      </c>
      <c r="AA48">
        <f>AVERAGE(AA40:AA47)</f>
        <v>131.5273502169218</v>
      </c>
      <c r="AB48" s="3">
        <f>AVERAGE(AB40:AB47)</f>
        <v>131.5273502169218</v>
      </c>
      <c r="AC48">
        <f>AVERAGE(AC40:AC47)</f>
        <v>3.4726497830782126</v>
      </c>
    </row>
    <row r="49" spans="1:9">
      <c r="A49">
        <v>48</v>
      </c>
      <c r="B49" t="s">
        <v>86</v>
      </c>
      <c r="C49" t="s">
        <v>152</v>
      </c>
      <c r="D49" s="18">
        <v>-0.13261568496508799</v>
      </c>
      <c r="E49" s="48">
        <v>0.37210177988106502</v>
      </c>
      <c r="F49" s="18">
        <v>0.15604665448941599</v>
      </c>
      <c r="G49" t="s">
        <v>176</v>
      </c>
    </row>
    <row r="50" spans="1:9">
      <c r="A50">
        <v>49</v>
      </c>
      <c r="B50" t="s">
        <v>87</v>
      </c>
      <c r="C50" t="s">
        <v>153</v>
      </c>
      <c r="D50" s="18">
        <v>-5.5515749760934499E-2</v>
      </c>
      <c r="E50" s="48">
        <v>0.52735476214770405</v>
      </c>
      <c r="F50" s="18">
        <v>0.28118504363138003</v>
      </c>
      <c r="G50" t="s">
        <v>169</v>
      </c>
      <c r="I50" t="s">
        <v>224</v>
      </c>
    </row>
    <row r="51" spans="1:9">
      <c r="A51">
        <v>50</v>
      </c>
      <c r="B51" t="s">
        <v>88</v>
      </c>
      <c r="C51" t="s">
        <v>154</v>
      </c>
      <c r="D51" s="48">
        <v>0.39033711427996598</v>
      </c>
      <c r="E51" s="18">
        <v>0.229114254555812</v>
      </c>
      <c r="F51" s="18">
        <v>0.20485640442507599</v>
      </c>
      <c r="G51" t="s">
        <v>170</v>
      </c>
    </row>
    <row r="52" spans="1:9">
      <c r="A52">
        <v>51</v>
      </c>
      <c r="B52" t="s">
        <v>89</v>
      </c>
      <c r="C52" t="s">
        <v>155</v>
      </c>
      <c r="D52" s="48">
        <v>0.47028776447280901</v>
      </c>
      <c r="E52" s="18">
        <v>-0.111085989255286</v>
      </c>
      <c r="F52" s="18">
        <v>0.23351067842165801</v>
      </c>
      <c r="G52" t="s">
        <v>171</v>
      </c>
    </row>
    <row r="53" spans="1:9">
      <c r="A53">
        <v>52</v>
      </c>
      <c r="B53" t="s">
        <v>90</v>
      </c>
      <c r="C53" t="s">
        <v>156</v>
      </c>
      <c r="D53" s="48">
        <v>0.34793013926664901</v>
      </c>
      <c r="E53" s="48">
        <v>-0.46578257395617101</v>
      </c>
      <c r="F53" s="18">
        <v>0.33800878801134598</v>
      </c>
      <c r="G53" t="s">
        <v>172</v>
      </c>
    </row>
    <row r="54" spans="1:9">
      <c r="A54">
        <v>53</v>
      </c>
      <c r="B54" t="s">
        <v>91</v>
      </c>
      <c r="C54" t="s">
        <v>157</v>
      </c>
      <c r="D54" s="18">
        <v>-0.112056985681371</v>
      </c>
      <c r="E54" s="48">
        <v>-0.38879779582579299</v>
      </c>
      <c r="F54" s="18">
        <v>0.16372049407899</v>
      </c>
      <c r="G54" t="s">
        <v>173</v>
      </c>
    </row>
    <row r="55" spans="1:9">
      <c r="A55">
        <v>54</v>
      </c>
      <c r="B55" t="s">
        <v>92</v>
      </c>
      <c r="C55" t="s">
        <v>158</v>
      </c>
      <c r="D55" s="48">
        <v>-0.32646306853588303</v>
      </c>
      <c r="E55" s="18">
        <v>-0.271547221200103</v>
      </c>
      <c r="F55" s="18">
        <v>0.18031602845936201</v>
      </c>
      <c r="G55" t="s">
        <v>174</v>
      </c>
    </row>
    <row r="56" spans="1:9">
      <c r="A56">
        <v>55</v>
      </c>
      <c r="B56" t="s">
        <v>93</v>
      </c>
      <c r="C56" t="s">
        <v>159</v>
      </c>
      <c r="D56" s="48">
        <v>-0.472286096535323</v>
      </c>
      <c r="E56" s="18">
        <v>0.118669972999812</v>
      </c>
      <c r="F56" s="18">
        <v>0.23713671947234899</v>
      </c>
      <c r="G56" t="s">
        <v>175</v>
      </c>
    </row>
    <row r="57" spans="1:9">
      <c r="A57">
        <v>56</v>
      </c>
      <c r="B57" t="s">
        <v>94</v>
      </c>
      <c r="C57" t="s">
        <v>160</v>
      </c>
      <c r="D57" s="18">
        <v>-0.24708917572590999</v>
      </c>
      <c r="E57" s="48">
        <v>0.41817775663956103</v>
      </c>
      <c r="F57" s="18">
        <v>0.235925696909005</v>
      </c>
      <c r="G57" t="s">
        <v>176</v>
      </c>
    </row>
    <row r="58" spans="1:9">
      <c r="A58">
        <v>57</v>
      </c>
      <c r="B58" t="s">
        <v>95</v>
      </c>
      <c r="C58" t="s">
        <v>161</v>
      </c>
      <c r="D58" s="18">
        <v>1.7964056179126799E-2</v>
      </c>
      <c r="E58" s="48">
        <v>0.52124132146119995</v>
      </c>
      <c r="F58" s="18">
        <v>0.27201522251302501</v>
      </c>
      <c r="G58" t="s">
        <v>169</v>
      </c>
    </row>
    <row r="59" spans="1:9">
      <c r="A59">
        <v>58</v>
      </c>
      <c r="B59" t="s">
        <v>96</v>
      </c>
      <c r="C59" t="s">
        <v>162</v>
      </c>
      <c r="D59" s="48">
        <v>0.38466800004087698</v>
      </c>
      <c r="E59" s="18">
        <v>-1.57381750213E-2</v>
      </c>
      <c r="F59" s="18">
        <v>0.14821716040844901</v>
      </c>
      <c r="G59" t="s">
        <v>170</v>
      </c>
    </row>
    <row r="60" spans="1:9">
      <c r="A60">
        <v>59</v>
      </c>
      <c r="B60" t="s">
        <v>97</v>
      </c>
      <c r="C60" t="s">
        <v>163</v>
      </c>
      <c r="D60" s="48">
        <v>0.56200555248787198</v>
      </c>
      <c r="E60" s="18">
        <v>-0.107700508697835</v>
      </c>
      <c r="F60" s="18">
        <v>0.32744964060097098</v>
      </c>
      <c r="G60" t="s">
        <v>171</v>
      </c>
    </row>
    <row r="61" spans="1:9">
      <c r="A61">
        <v>60</v>
      </c>
      <c r="B61" t="s">
        <v>98</v>
      </c>
      <c r="C61" t="s">
        <v>164</v>
      </c>
      <c r="D61" s="48">
        <v>0.371573363466144</v>
      </c>
      <c r="E61" s="48">
        <v>-0.49516755731495299</v>
      </c>
      <c r="F61" s="18">
        <v>0.38325767425480001</v>
      </c>
      <c r="G61" t="s">
        <v>172</v>
      </c>
    </row>
    <row r="62" spans="1:9">
      <c r="A62">
        <v>61</v>
      </c>
      <c r="B62" t="s">
        <v>99</v>
      </c>
      <c r="C62" t="s">
        <v>165</v>
      </c>
      <c r="D62" s="18">
        <v>-0.17504733483879001</v>
      </c>
      <c r="E62" s="48">
        <v>-0.433491256775631</v>
      </c>
      <c r="F62" s="18">
        <v>0.21855623913507899</v>
      </c>
      <c r="G62" t="s">
        <v>173</v>
      </c>
    </row>
    <row r="63" spans="1:9">
      <c r="A63">
        <v>62</v>
      </c>
      <c r="B63" t="s">
        <v>100</v>
      </c>
      <c r="C63" t="s">
        <v>166</v>
      </c>
      <c r="D63" s="48">
        <v>-0.41599786910207698</v>
      </c>
      <c r="E63" s="18">
        <v>-0.261990861511742</v>
      </c>
      <c r="F63" s="18">
        <v>0.241693438613134</v>
      </c>
      <c r="G63" t="s">
        <v>174</v>
      </c>
    </row>
    <row r="64" spans="1:9">
      <c r="A64">
        <v>63</v>
      </c>
      <c r="B64" t="s">
        <v>101</v>
      </c>
      <c r="C64" t="s">
        <v>167</v>
      </c>
      <c r="D64" s="48">
        <v>-0.50498166267943001</v>
      </c>
      <c r="E64" s="18">
        <v>-6.3039075916732301E-2</v>
      </c>
      <c r="F64" s="18">
        <v>0.25898040473491801</v>
      </c>
      <c r="G64" t="s">
        <v>175</v>
      </c>
    </row>
    <row r="65" spans="1:7">
      <c r="A65">
        <v>64</v>
      </c>
      <c r="B65" t="s">
        <v>102</v>
      </c>
      <c r="C65" t="s">
        <v>168</v>
      </c>
      <c r="D65" s="18">
        <v>-0.188535405293078</v>
      </c>
      <c r="E65" s="48">
        <v>0.44690042632896498</v>
      </c>
      <c r="F65" s="18">
        <v>0.23526559010203599</v>
      </c>
      <c r="G65" t="s">
        <v>176</v>
      </c>
    </row>
  </sheetData>
  <sortState xmlns:xlrd2="http://schemas.microsoft.com/office/spreadsheetml/2017/richdata2" ref="A2:G67">
    <sortCondition ref="A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A4F56-16A2-49FF-B94B-113E6F142636}">
  <dimension ref="A1:AB29"/>
  <sheetViews>
    <sheetView topLeftCell="A8" workbookViewId="0">
      <selection activeCell="B1" sqref="B1:C9"/>
    </sheetView>
  </sheetViews>
  <sheetFormatPr defaultRowHeight="15"/>
  <sheetData>
    <row r="1" spans="1:28">
      <c r="B1" t="s">
        <v>8</v>
      </c>
      <c r="C1" t="s">
        <v>9</v>
      </c>
      <c r="D1" t="s">
        <v>10</v>
      </c>
      <c r="Q1" t="s">
        <v>11</v>
      </c>
    </row>
    <row r="2" spans="1:28">
      <c r="A2" t="s">
        <v>0</v>
      </c>
      <c r="B2">
        <v>0.21</v>
      </c>
      <c r="C2">
        <v>0.85</v>
      </c>
      <c r="D2">
        <v>0.77</v>
      </c>
      <c r="Q2" t="s">
        <v>12</v>
      </c>
      <c r="R2" t="s">
        <v>13</v>
      </c>
      <c r="S2" t="s">
        <v>14</v>
      </c>
      <c r="T2" t="s">
        <v>15</v>
      </c>
      <c r="U2" t="s">
        <v>16</v>
      </c>
      <c r="V2" t="s">
        <v>17</v>
      </c>
      <c r="W2" t="s">
        <v>18</v>
      </c>
      <c r="X2" t="s">
        <v>19</v>
      </c>
      <c r="Y2" t="s">
        <v>20</v>
      </c>
      <c r="Z2" t="s">
        <v>21</v>
      </c>
      <c r="AA2" t="s">
        <v>296</v>
      </c>
      <c r="AB2" t="s">
        <v>294</v>
      </c>
    </row>
    <row r="3" spans="1:28">
      <c r="A3" t="s">
        <v>1</v>
      </c>
      <c r="B3">
        <v>-0.43</v>
      </c>
      <c r="C3">
        <v>0.7</v>
      </c>
      <c r="D3">
        <v>0.67</v>
      </c>
      <c r="Q3" t="s">
        <v>22</v>
      </c>
      <c r="S3" s="1">
        <v>4.3499999999999996</v>
      </c>
      <c r="T3" s="1">
        <v>4.5999999999999996</v>
      </c>
      <c r="U3" s="1">
        <v>8.0500000000000007</v>
      </c>
      <c r="V3" s="1">
        <v>9.02</v>
      </c>
      <c r="W3" s="1">
        <v>9.8699999999999992</v>
      </c>
      <c r="X3" s="1">
        <v>9.17</v>
      </c>
      <c r="Y3" s="1">
        <v>11.08</v>
      </c>
      <c r="Z3" s="1">
        <v>5.36</v>
      </c>
      <c r="AA3" s="1">
        <v>61.5</v>
      </c>
      <c r="AB3" t="s">
        <v>295</v>
      </c>
    </row>
    <row r="4" spans="1:28">
      <c r="A4" t="s">
        <v>2</v>
      </c>
      <c r="B4">
        <v>-0.85</v>
      </c>
      <c r="C4">
        <v>0.15</v>
      </c>
      <c r="D4">
        <v>0.74</v>
      </c>
      <c r="Q4" t="s">
        <v>23</v>
      </c>
      <c r="S4" s="1">
        <v>4.63</v>
      </c>
      <c r="T4" s="1">
        <v>4.47</v>
      </c>
      <c r="U4" s="1">
        <v>6.4</v>
      </c>
      <c r="V4" s="1">
        <v>6.96</v>
      </c>
      <c r="W4" s="1">
        <v>6.41</v>
      </c>
      <c r="X4" s="1">
        <v>5.62</v>
      </c>
      <c r="Y4" s="1">
        <v>5.73</v>
      </c>
      <c r="Z4" s="1">
        <v>4.33</v>
      </c>
      <c r="AA4" s="1">
        <v>31.28</v>
      </c>
      <c r="AB4" t="s">
        <v>295</v>
      </c>
    </row>
    <row r="5" spans="1:28">
      <c r="A5" t="s">
        <v>3</v>
      </c>
      <c r="B5">
        <v>-0.79</v>
      </c>
      <c r="C5">
        <v>-0.34</v>
      </c>
      <c r="D5">
        <v>0.75</v>
      </c>
      <c r="Q5" t="s">
        <v>24</v>
      </c>
      <c r="S5">
        <v>622</v>
      </c>
      <c r="T5">
        <v>622</v>
      </c>
      <c r="U5">
        <v>622</v>
      </c>
      <c r="V5">
        <v>622</v>
      </c>
      <c r="W5">
        <v>622</v>
      </c>
      <c r="X5">
        <v>622</v>
      </c>
      <c r="Y5">
        <v>622</v>
      </c>
      <c r="Z5">
        <v>622</v>
      </c>
      <c r="AA5">
        <v>622</v>
      </c>
      <c r="AB5" t="s">
        <v>295</v>
      </c>
    </row>
    <row r="6" spans="1:28">
      <c r="A6" t="s">
        <v>4</v>
      </c>
      <c r="B6">
        <v>-0.11</v>
      </c>
      <c r="C6">
        <v>-0.82</v>
      </c>
      <c r="D6">
        <v>0.68</v>
      </c>
    </row>
    <row r="7" spans="1:28">
      <c r="A7" t="s">
        <v>5</v>
      </c>
      <c r="B7">
        <v>0.54</v>
      </c>
      <c r="C7">
        <v>-0.61</v>
      </c>
      <c r="D7">
        <v>0.67</v>
      </c>
      <c r="Q7" t="s">
        <v>25</v>
      </c>
      <c r="R7" t="s">
        <v>14</v>
      </c>
      <c r="S7" s="1">
        <v>1</v>
      </c>
      <c r="T7" s="1">
        <v>0.63</v>
      </c>
      <c r="U7" s="1">
        <v>0.35</v>
      </c>
      <c r="V7" s="1">
        <v>0.18</v>
      </c>
      <c r="W7" s="1">
        <v>0.09</v>
      </c>
      <c r="X7" s="1">
        <v>0.2</v>
      </c>
      <c r="Y7" s="1">
        <v>0.24</v>
      </c>
      <c r="Z7" s="1">
        <v>0.64</v>
      </c>
      <c r="AA7" s="1" t="s">
        <v>295</v>
      </c>
      <c r="AB7" s="1">
        <v>0.87</v>
      </c>
    </row>
    <row r="8" spans="1:28">
      <c r="A8" t="s">
        <v>6</v>
      </c>
      <c r="B8">
        <v>0.8</v>
      </c>
      <c r="C8">
        <v>-0.17</v>
      </c>
      <c r="D8">
        <v>0.67</v>
      </c>
      <c r="Q8" t="s">
        <v>25</v>
      </c>
      <c r="R8" t="s">
        <v>15</v>
      </c>
      <c r="S8" s="1">
        <v>0.63</v>
      </c>
      <c r="T8" s="1">
        <v>1</v>
      </c>
      <c r="U8" s="1">
        <v>0.72</v>
      </c>
      <c r="V8" s="1">
        <v>0.57999999999999996</v>
      </c>
      <c r="W8" s="1">
        <v>0.37</v>
      </c>
      <c r="X8" s="1">
        <v>0.28999999999999998</v>
      </c>
      <c r="Y8" s="1">
        <v>0.13</v>
      </c>
      <c r="Z8" s="1">
        <v>0.38</v>
      </c>
      <c r="AA8" s="1" t="s">
        <v>295</v>
      </c>
      <c r="AB8" s="1">
        <v>0.8</v>
      </c>
    </row>
    <row r="9" spans="1:28">
      <c r="A9" t="s">
        <v>7</v>
      </c>
      <c r="B9">
        <v>0.71</v>
      </c>
      <c r="C9">
        <v>0.48</v>
      </c>
      <c r="D9">
        <v>0.74</v>
      </c>
      <c r="Q9" t="s">
        <v>25</v>
      </c>
      <c r="R9" t="s">
        <v>16</v>
      </c>
      <c r="S9" s="1">
        <v>0.35</v>
      </c>
      <c r="T9" s="1">
        <v>0.72</v>
      </c>
      <c r="U9" s="1">
        <v>1</v>
      </c>
      <c r="V9" s="1">
        <v>0.8</v>
      </c>
      <c r="W9" s="1">
        <v>0.52</v>
      </c>
      <c r="X9" s="1">
        <v>0.32</v>
      </c>
      <c r="Y9" s="1">
        <v>0.13</v>
      </c>
      <c r="Z9" s="1">
        <v>0.14000000000000001</v>
      </c>
      <c r="AA9" s="1" t="s">
        <v>295</v>
      </c>
      <c r="AB9" s="1">
        <v>0.89</v>
      </c>
    </row>
    <row r="10" spans="1:28">
      <c r="Q10" t="s">
        <v>25</v>
      </c>
      <c r="R10" t="s">
        <v>17</v>
      </c>
      <c r="S10" s="1">
        <v>0.18</v>
      </c>
      <c r="T10" s="1">
        <v>0.57999999999999996</v>
      </c>
      <c r="U10" s="1">
        <v>0.8</v>
      </c>
      <c r="V10" s="1">
        <v>1</v>
      </c>
      <c r="W10" s="1">
        <v>0.7</v>
      </c>
      <c r="X10" s="1">
        <v>0.44</v>
      </c>
      <c r="Y10" s="1">
        <v>0.25</v>
      </c>
      <c r="Z10" s="1">
        <v>0.09</v>
      </c>
      <c r="AA10" s="1" t="s">
        <v>295</v>
      </c>
      <c r="AB10" s="1">
        <v>0.92</v>
      </c>
    </row>
    <row r="11" spans="1:28">
      <c r="Q11" t="s">
        <v>25</v>
      </c>
      <c r="R11" t="s">
        <v>18</v>
      </c>
      <c r="S11" s="1">
        <v>0.09</v>
      </c>
      <c r="T11" s="1">
        <v>0.37</v>
      </c>
      <c r="U11" s="1">
        <v>0.52</v>
      </c>
      <c r="V11" s="1">
        <v>0.7</v>
      </c>
      <c r="W11" s="1">
        <v>1</v>
      </c>
      <c r="X11" s="1">
        <v>0.75</v>
      </c>
      <c r="Y11" s="1">
        <v>0.49</v>
      </c>
      <c r="Z11" s="1">
        <v>0.25</v>
      </c>
      <c r="AA11" s="1" t="s">
        <v>295</v>
      </c>
      <c r="AB11" s="1">
        <v>0.89</v>
      </c>
    </row>
    <row r="12" spans="1:28">
      <c r="Q12" t="s">
        <v>25</v>
      </c>
      <c r="R12" t="s">
        <v>19</v>
      </c>
      <c r="S12" s="1">
        <v>0.2</v>
      </c>
      <c r="T12" s="1">
        <v>0.28999999999999998</v>
      </c>
      <c r="U12" s="1">
        <v>0.32</v>
      </c>
      <c r="V12" s="1">
        <v>0.44</v>
      </c>
      <c r="W12" s="1">
        <v>0.75</v>
      </c>
      <c r="X12" s="1">
        <v>1</v>
      </c>
      <c r="Y12" s="1">
        <v>0.73</v>
      </c>
      <c r="Z12" s="1">
        <v>0.47</v>
      </c>
      <c r="AA12" s="1" t="s">
        <v>295</v>
      </c>
      <c r="AB12" s="1">
        <v>0.85</v>
      </c>
    </row>
    <row r="13" spans="1:28">
      <c r="Q13" t="s">
        <v>25</v>
      </c>
      <c r="R13" t="s">
        <v>20</v>
      </c>
      <c r="S13" s="1">
        <v>0.24</v>
      </c>
      <c r="T13" s="1">
        <v>0.13</v>
      </c>
      <c r="U13" s="1">
        <v>0.13</v>
      </c>
      <c r="V13" s="1">
        <v>0.25</v>
      </c>
      <c r="W13" s="1">
        <v>0.49</v>
      </c>
      <c r="X13" s="1">
        <v>0.73</v>
      </c>
      <c r="Y13" s="1">
        <v>1</v>
      </c>
      <c r="Z13" s="1">
        <v>0.56999999999999995</v>
      </c>
      <c r="AA13" s="1" t="s">
        <v>295</v>
      </c>
      <c r="AB13" s="1">
        <v>0.83</v>
      </c>
    </row>
    <row r="14" spans="1:28">
      <c r="Q14" t="s">
        <v>25</v>
      </c>
      <c r="R14" t="s">
        <v>21</v>
      </c>
      <c r="S14" s="1">
        <v>0.64</v>
      </c>
      <c r="T14" s="1">
        <v>0.38</v>
      </c>
      <c r="U14" s="1">
        <v>0.14000000000000001</v>
      </c>
      <c r="V14" s="1">
        <v>0.09</v>
      </c>
      <c r="W14" s="1">
        <v>0.25</v>
      </c>
      <c r="X14" s="1">
        <v>0.47</v>
      </c>
      <c r="Y14" s="1">
        <v>0.56999999999999995</v>
      </c>
      <c r="Z14" s="1">
        <v>1</v>
      </c>
      <c r="AA14" s="1" t="s">
        <v>295</v>
      </c>
      <c r="AB14" s="1">
        <v>0.76</v>
      </c>
    </row>
    <row r="16" spans="1:28">
      <c r="Q16" t="s">
        <v>26</v>
      </c>
      <c r="AB16" s="1"/>
    </row>
    <row r="17" spans="17:28">
      <c r="Q17" t="s">
        <v>12</v>
      </c>
      <c r="R17" t="s">
        <v>13</v>
      </c>
      <c r="S17" t="s">
        <v>27</v>
      </c>
      <c r="T17" t="s">
        <v>28</v>
      </c>
      <c r="U17" t="s">
        <v>29</v>
      </c>
      <c r="V17" t="s">
        <v>30</v>
      </c>
      <c r="W17" t="s">
        <v>31</v>
      </c>
      <c r="X17" t="s">
        <v>32</v>
      </c>
      <c r="Y17" t="s">
        <v>33</v>
      </c>
      <c r="Z17" t="s">
        <v>34</v>
      </c>
    </row>
    <row r="18" spans="17:28">
      <c r="Q18" t="s">
        <v>22</v>
      </c>
      <c r="S18" s="1">
        <v>-0.42</v>
      </c>
      <c r="T18" s="1">
        <v>-0.41</v>
      </c>
      <c r="U18" s="1">
        <v>0.02</v>
      </c>
      <c r="V18" s="1">
        <v>0.14000000000000001</v>
      </c>
      <c r="W18" s="1">
        <v>0.28000000000000003</v>
      </c>
      <c r="X18" s="1">
        <v>0.2</v>
      </c>
      <c r="Y18" s="1">
        <v>0.48</v>
      </c>
      <c r="Z18" s="1">
        <v>-0.28999999999999998</v>
      </c>
      <c r="AA18" s="1"/>
      <c r="AB18" s="1"/>
    </row>
    <row r="19" spans="17:28">
      <c r="Q19" t="s">
        <v>23</v>
      </c>
      <c r="S19" s="1">
        <v>0.51</v>
      </c>
      <c r="T19" s="1">
        <v>0.39</v>
      </c>
      <c r="U19" s="1">
        <v>0.56000000000000005</v>
      </c>
      <c r="V19" s="1">
        <v>0.57999999999999996</v>
      </c>
      <c r="W19" s="1">
        <v>0.52</v>
      </c>
      <c r="X19" s="1">
        <v>0.47</v>
      </c>
      <c r="Y19" s="1">
        <v>0.57999999999999996</v>
      </c>
      <c r="Z19" s="1">
        <v>0.47</v>
      </c>
      <c r="AA19" s="1"/>
      <c r="AB19" s="1"/>
    </row>
    <row r="20" spans="17:28">
      <c r="Q20" t="s">
        <v>24</v>
      </c>
      <c r="S20">
        <v>622</v>
      </c>
      <c r="T20">
        <v>622</v>
      </c>
      <c r="U20">
        <v>622</v>
      </c>
      <c r="V20">
        <v>622</v>
      </c>
      <c r="W20">
        <v>622</v>
      </c>
      <c r="X20">
        <v>622</v>
      </c>
      <c r="Y20">
        <v>622</v>
      </c>
      <c r="Z20">
        <v>622</v>
      </c>
    </row>
    <row r="21" spans="17:28">
      <c r="AB21" s="1"/>
    </row>
    <row r="22" spans="17:28">
      <c r="Q22" t="s">
        <v>25</v>
      </c>
      <c r="R22" t="s">
        <v>27</v>
      </c>
      <c r="S22" s="1">
        <v>1</v>
      </c>
      <c r="T22" s="1">
        <v>0.4</v>
      </c>
      <c r="U22" s="1">
        <v>-0.12</v>
      </c>
      <c r="V22" s="1">
        <v>-0.46</v>
      </c>
      <c r="W22" s="1">
        <v>-0.62</v>
      </c>
      <c r="X22" s="1">
        <v>-0.39</v>
      </c>
      <c r="Y22" s="1">
        <v>-7.0000000000000007E-2</v>
      </c>
      <c r="Z22" s="1">
        <v>0.45</v>
      </c>
      <c r="AA22" s="1"/>
      <c r="AB22" s="1"/>
    </row>
    <row r="23" spans="17:28">
      <c r="Q23" t="s">
        <v>25</v>
      </c>
      <c r="R23" t="s">
        <v>28</v>
      </c>
      <c r="S23" s="1">
        <v>0.4</v>
      </c>
      <c r="T23" s="1">
        <v>1</v>
      </c>
      <c r="U23" s="1">
        <v>0.36</v>
      </c>
      <c r="V23" s="1">
        <v>0.01</v>
      </c>
      <c r="W23" s="1">
        <v>-0.45</v>
      </c>
      <c r="X23" s="1">
        <v>-0.53</v>
      </c>
      <c r="Y23" s="1">
        <v>-0.5</v>
      </c>
      <c r="Z23" s="1">
        <v>-0.04</v>
      </c>
      <c r="AA23" s="1"/>
      <c r="AB23" s="1"/>
    </row>
    <row r="24" spans="17:28">
      <c r="Q24" t="s">
        <v>25</v>
      </c>
      <c r="R24" t="s">
        <v>29</v>
      </c>
      <c r="S24" s="1">
        <v>-0.12</v>
      </c>
      <c r="T24" s="1">
        <v>0.36</v>
      </c>
      <c r="U24" s="1">
        <v>1</v>
      </c>
      <c r="V24" s="1">
        <v>0.5</v>
      </c>
      <c r="W24" s="1">
        <v>-0.13</v>
      </c>
      <c r="X24" s="1">
        <v>-0.5</v>
      </c>
      <c r="Y24" s="1">
        <v>-0.65</v>
      </c>
      <c r="Z24" s="1">
        <v>-0.52</v>
      </c>
      <c r="AA24" s="1"/>
      <c r="AB24" s="1"/>
    </row>
    <row r="25" spans="17:28">
      <c r="Q25" t="s">
        <v>25</v>
      </c>
      <c r="R25" t="s">
        <v>30</v>
      </c>
      <c r="S25" s="1">
        <v>-0.46</v>
      </c>
      <c r="T25" s="1">
        <v>0.01</v>
      </c>
      <c r="U25" s="1">
        <v>0.5</v>
      </c>
      <c r="V25" s="1">
        <v>1</v>
      </c>
      <c r="W25" s="1">
        <v>0.25</v>
      </c>
      <c r="X25" s="1">
        <v>-0.33</v>
      </c>
      <c r="Y25" s="1">
        <v>-0.49</v>
      </c>
      <c r="Z25" s="1">
        <v>-0.68</v>
      </c>
      <c r="AA25" s="1"/>
      <c r="AB25" s="1"/>
    </row>
    <row r="26" spans="17:28">
      <c r="Q26" t="s">
        <v>25</v>
      </c>
      <c r="R26" t="s">
        <v>31</v>
      </c>
      <c r="S26" s="1">
        <v>-0.62</v>
      </c>
      <c r="T26" s="1">
        <v>-0.45</v>
      </c>
      <c r="U26" s="1">
        <v>-0.13</v>
      </c>
      <c r="V26" s="1">
        <v>0.25</v>
      </c>
      <c r="W26" s="1">
        <v>1</v>
      </c>
      <c r="X26" s="1">
        <v>0.36</v>
      </c>
      <c r="Y26" s="1">
        <v>-0.12</v>
      </c>
      <c r="Z26" s="1">
        <v>-0.42</v>
      </c>
      <c r="AA26" s="1"/>
    </row>
    <row r="27" spans="17:28">
      <c r="Q27" t="s">
        <v>25</v>
      </c>
      <c r="R27" t="s">
        <v>32</v>
      </c>
      <c r="S27" s="1">
        <v>-0.39</v>
      </c>
      <c r="T27" s="1">
        <v>-0.53</v>
      </c>
      <c r="U27" s="1">
        <v>-0.5</v>
      </c>
      <c r="V27" s="1">
        <v>-0.33</v>
      </c>
      <c r="W27" s="1">
        <v>0.36</v>
      </c>
      <c r="X27" s="1">
        <v>1</v>
      </c>
      <c r="Y27" s="1">
        <v>0.38</v>
      </c>
      <c r="Z27" s="1">
        <v>0.01</v>
      </c>
      <c r="AA27" s="1"/>
    </row>
    <row r="28" spans="17:28">
      <c r="Q28" t="s">
        <v>25</v>
      </c>
      <c r="R28" t="s">
        <v>33</v>
      </c>
      <c r="S28" s="1">
        <v>-7.0000000000000007E-2</v>
      </c>
      <c r="T28" s="1">
        <v>-0.5</v>
      </c>
      <c r="U28" s="1">
        <v>-0.65</v>
      </c>
      <c r="V28" s="1">
        <v>-0.49</v>
      </c>
      <c r="W28" s="1">
        <v>-0.12</v>
      </c>
      <c r="X28" s="1">
        <v>0.38</v>
      </c>
      <c r="Y28" s="1">
        <v>1</v>
      </c>
      <c r="Z28" s="1">
        <v>0.37</v>
      </c>
      <c r="AA28" s="1"/>
    </row>
    <row r="29" spans="17:28">
      <c r="Q29" t="s">
        <v>25</v>
      </c>
      <c r="R29" t="s">
        <v>34</v>
      </c>
      <c r="S29" s="1">
        <v>0.45</v>
      </c>
      <c r="T29" s="1">
        <v>-0.04</v>
      </c>
      <c r="U29" s="1">
        <v>-0.52</v>
      </c>
      <c r="V29" s="1">
        <v>-0.68</v>
      </c>
      <c r="W29" s="1">
        <v>-0.42</v>
      </c>
      <c r="X29" s="1">
        <v>0.01</v>
      </c>
      <c r="Y29" s="1">
        <v>0.37</v>
      </c>
      <c r="Z29" s="1">
        <v>1</v>
      </c>
      <c r="AA29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35A7E-8E98-452C-A35A-23755D6D32A3}">
  <dimension ref="A1:U10"/>
  <sheetViews>
    <sheetView zoomScaleNormal="100" workbookViewId="0"/>
  </sheetViews>
  <sheetFormatPr defaultRowHeight="15"/>
  <sheetData>
    <row r="1" spans="1:21">
      <c r="B1" t="s">
        <v>8</v>
      </c>
      <c r="C1" t="s">
        <v>9</v>
      </c>
      <c r="Q1" t="s">
        <v>219</v>
      </c>
      <c r="R1" t="s">
        <v>220</v>
      </c>
      <c r="S1" t="s">
        <v>221</v>
      </c>
      <c r="T1" t="s">
        <v>222</v>
      </c>
      <c r="U1" t="s">
        <v>223</v>
      </c>
    </row>
    <row r="2" spans="1:21">
      <c r="A2" t="s">
        <v>0</v>
      </c>
      <c r="B2" s="1">
        <v>3.4951570000000001E-2</v>
      </c>
      <c r="C2" s="1">
        <v>0.87509073599999998</v>
      </c>
      <c r="Q2">
        <f>ATAN2(B2,C2)</f>
        <v>1.5308770351139784</v>
      </c>
      <c r="R2">
        <f>DEGREES(Q2)</f>
        <v>87.712793065531699</v>
      </c>
      <c r="S2">
        <f>R2</f>
        <v>87.712793065531699</v>
      </c>
      <c r="T2">
        <v>90</v>
      </c>
      <c r="U2">
        <f>S2-T2</f>
        <v>-2.2872069344683013</v>
      </c>
    </row>
    <row r="3" spans="1:21">
      <c r="A3" t="s">
        <v>1</v>
      </c>
      <c r="B3" s="1">
        <v>-0.56646956999999998</v>
      </c>
      <c r="C3" s="1">
        <v>0.59413492599999995</v>
      </c>
      <c r="Q3">
        <f t="shared" ref="Q3:Q9" si="0">ATAN2(B3,C3)</f>
        <v>2.3323619804710893</v>
      </c>
      <c r="R3">
        <f t="shared" ref="R3:R9" si="1">DEGREES(Q3)</f>
        <v>133.63449777776756</v>
      </c>
      <c r="S3">
        <f t="shared" ref="S3" si="2">R3</f>
        <v>133.63449777776756</v>
      </c>
      <c r="T3">
        <v>135</v>
      </c>
      <c r="U3">
        <f>T3-S3</f>
        <v>1.3655022222324362</v>
      </c>
    </row>
    <row r="4" spans="1:21">
      <c r="A4" t="s">
        <v>2</v>
      </c>
      <c r="B4" s="1">
        <v>-0.86033358999999998</v>
      </c>
      <c r="C4" s="1">
        <v>-2.6412881999999999E-2</v>
      </c>
      <c r="Q4">
        <f t="shared" si="0"/>
        <v>-3.1109015488427914</v>
      </c>
      <c r="R4">
        <f t="shared" si="1"/>
        <v>-178.24152922940289</v>
      </c>
      <c r="S4">
        <f>360+R4</f>
        <v>181.75847077059711</v>
      </c>
      <c r="T4">
        <v>180</v>
      </c>
      <c r="U4">
        <f>S4-T4</f>
        <v>1.7584707705971141</v>
      </c>
    </row>
    <row r="5" spans="1:21">
      <c r="A5" t="s">
        <v>3</v>
      </c>
      <c r="B5" s="1">
        <v>-0.70894851999999997</v>
      </c>
      <c r="C5" s="1">
        <v>-0.49306464300000002</v>
      </c>
      <c r="Q5">
        <f t="shared" si="0"/>
        <v>-2.5339018187750906</v>
      </c>
      <c r="R5">
        <f t="shared" si="1"/>
        <v>-145.18187991633587</v>
      </c>
      <c r="S5">
        <f>360+R5</f>
        <v>214.81812008366413</v>
      </c>
      <c r="T5">
        <v>225</v>
      </c>
      <c r="U5">
        <f t="shared" ref="U5:U8" si="3">T5-S5</f>
        <v>10.181879916335873</v>
      </c>
    </row>
    <row r="6" spans="1:21">
      <c r="A6" t="s">
        <v>4</v>
      </c>
      <c r="B6" s="1">
        <v>5.649378E-2</v>
      </c>
      <c r="C6" s="1">
        <v>-0.82343683400000001</v>
      </c>
      <c r="Q6">
        <f t="shared" si="0"/>
        <v>-1.5022963652466825</v>
      </c>
      <c r="R6">
        <f t="shared" si="1"/>
        <v>-86.075241306478915</v>
      </c>
      <c r="S6">
        <f t="shared" ref="S6:S8" si="4">360+R6</f>
        <v>273.92475869352108</v>
      </c>
      <c r="T6">
        <v>270</v>
      </c>
      <c r="U6">
        <f>S6-T6</f>
        <v>3.9247586935210848</v>
      </c>
    </row>
    <row r="7" spans="1:21">
      <c r="A7" t="s">
        <v>5</v>
      </c>
      <c r="B7" s="1">
        <v>0.65648684000000002</v>
      </c>
      <c r="C7" s="1">
        <v>-0.48859789599999998</v>
      </c>
      <c r="Q7">
        <f t="shared" si="0"/>
        <v>-0.63981835670848719</v>
      </c>
      <c r="R7">
        <f t="shared" si="1"/>
        <v>-36.658891494392137</v>
      </c>
      <c r="S7">
        <f t="shared" si="4"/>
        <v>323.34110850560785</v>
      </c>
      <c r="T7">
        <v>315</v>
      </c>
      <c r="U7">
        <f>S7-T7</f>
        <v>8.3411085056078491</v>
      </c>
    </row>
    <row r="8" spans="1:21">
      <c r="A8" t="s">
        <v>6</v>
      </c>
      <c r="B8" s="1">
        <v>0.81641059000000005</v>
      </c>
      <c r="C8" s="1">
        <v>-6.7810409999999998E-3</v>
      </c>
      <c r="Q8">
        <f t="shared" si="0"/>
        <v>-8.3057289457057707E-3</v>
      </c>
      <c r="R8">
        <f t="shared" si="1"/>
        <v>-0.47588321436858355</v>
      </c>
      <c r="S8">
        <f t="shared" si="4"/>
        <v>359.52411678563141</v>
      </c>
      <c r="T8">
        <v>360</v>
      </c>
      <c r="U8">
        <f t="shared" si="3"/>
        <v>0.4758832143685936</v>
      </c>
    </row>
    <row r="9" spans="1:21">
      <c r="A9" t="s">
        <v>7</v>
      </c>
      <c r="B9" s="1">
        <v>0.59797743000000003</v>
      </c>
      <c r="C9" s="1">
        <v>0.61540881400000003</v>
      </c>
      <c r="Q9">
        <f t="shared" si="0"/>
        <v>0.79976307405732594</v>
      </c>
      <c r="R9">
        <f t="shared" si="1"/>
        <v>45.823048753893474</v>
      </c>
      <c r="S9">
        <f>R9</f>
        <v>45.823048753893474</v>
      </c>
      <c r="T9">
        <v>45</v>
      </c>
      <c r="U9">
        <f>S9-T9</f>
        <v>0.82304875389347387</v>
      </c>
    </row>
    <row r="10" spans="1:21">
      <c r="B10">
        <v>1</v>
      </c>
      <c r="C10">
        <v>1</v>
      </c>
      <c r="U10">
        <f>AVERAGE(U2:U9)</f>
        <v>3.0729306427610155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BA66F-BB82-480F-A426-4710B08AE675}">
  <dimension ref="A1:J26"/>
  <sheetViews>
    <sheetView workbookViewId="0"/>
  </sheetViews>
  <sheetFormatPr defaultRowHeight="15"/>
  <cols>
    <col min="6" max="6" width="18.85546875" customWidth="1"/>
  </cols>
  <sheetData>
    <row r="1" spans="1:10">
      <c r="B1" t="s">
        <v>225</v>
      </c>
      <c r="C1" s="4" t="s">
        <v>226</v>
      </c>
      <c r="D1" t="s">
        <v>251</v>
      </c>
      <c r="E1" t="s">
        <v>252</v>
      </c>
    </row>
    <row r="2" spans="1:10">
      <c r="A2" t="s">
        <v>227</v>
      </c>
      <c r="B2">
        <v>0.02</v>
      </c>
      <c r="C2" s="5">
        <v>1.4999999999999999E-2</v>
      </c>
      <c r="D2">
        <v>0.13</v>
      </c>
      <c r="E2">
        <v>0.14000000000000001</v>
      </c>
      <c r="F2" t="s">
        <v>253</v>
      </c>
    </row>
    <row r="3" spans="1:10">
      <c r="A3" t="s">
        <v>228</v>
      </c>
      <c r="B3">
        <v>0.25</v>
      </c>
      <c r="C3" s="5">
        <v>5.8000000000000003E-2</v>
      </c>
      <c r="D3">
        <v>0.11</v>
      </c>
      <c r="E3">
        <v>0.11</v>
      </c>
      <c r="F3" t="s">
        <v>253</v>
      </c>
    </row>
    <row r="4" spans="1:10">
      <c r="A4" t="s">
        <v>229</v>
      </c>
      <c r="B4">
        <v>0.56000000000000005</v>
      </c>
      <c r="C4" s="5">
        <v>0.36</v>
      </c>
      <c r="D4">
        <v>0.11</v>
      </c>
      <c r="E4">
        <v>0.19</v>
      </c>
      <c r="F4" t="s">
        <v>176</v>
      </c>
    </row>
    <row r="5" spans="1:10">
      <c r="A5" t="s">
        <v>230</v>
      </c>
      <c r="B5">
        <v>0.78</v>
      </c>
      <c r="C5" s="6">
        <v>0.35</v>
      </c>
      <c r="D5">
        <v>0.37</v>
      </c>
      <c r="E5">
        <v>0.47</v>
      </c>
      <c r="F5" t="s">
        <v>253</v>
      </c>
    </row>
    <row r="7" spans="1:10">
      <c r="A7" t="s">
        <v>234</v>
      </c>
      <c r="B7" t="s">
        <v>233</v>
      </c>
      <c r="C7" t="s">
        <v>235</v>
      </c>
      <c r="D7" t="s">
        <v>236</v>
      </c>
      <c r="E7" t="s">
        <v>237</v>
      </c>
      <c r="F7" t="s">
        <v>238</v>
      </c>
      <c r="G7" t="s">
        <v>239</v>
      </c>
      <c r="H7" t="s">
        <v>242</v>
      </c>
      <c r="I7" t="s">
        <v>240</v>
      </c>
      <c r="J7" t="s">
        <v>241</v>
      </c>
    </row>
    <row r="8" spans="1:10">
      <c r="A8" t="s">
        <v>231</v>
      </c>
      <c r="B8" t="s">
        <v>231</v>
      </c>
      <c r="C8">
        <v>24</v>
      </c>
      <c r="D8">
        <v>12</v>
      </c>
      <c r="E8">
        <v>7.3999999999999996E-2</v>
      </c>
      <c r="F8" t="s">
        <v>297</v>
      </c>
      <c r="G8">
        <v>0.94499999999999995</v>
      </c>
      <c r="H8">
        <v>0.93600000000000005</v>
      </c>
      <c r="I8">
        <v>0.316</v>
      </c>
      <c r="J8">
        <v>0.23</v>
      </c>
    </row>
    <row r="9" spans="1:10">
      <c r="A9" s="7" t="s">
        <v>232</v>
      </c>
      <c r="B9" s="8" t="s">
        <v>231</v>
      </c>
      <c r="C9" s="8">
        <v>17</v>
      </c>
      <c r="D9" s="8">
        <v>19</v>
      </c>
      <c r="E9" s="8">
        <v>4.1000000000000002E-2</v>
      </c>
      <c r="F9" s="8" t="s">
        <v>298</v>
      </c>
      <c r="G9" s="8">
        <v>0.97899999999999998</v>
      </c>
      <c r="H9" s="8">
        <v>0.96599999999999997</v>
      </c>
      <c r="I9" s="8">
        <v>8.5000000000000006E-2</v>
      </c>
      <c r="J9" s="9">
        <v>-5.0999999999999997E-2</v>
      </c>
    </row>
    <row r="10" spans="1:10">
      <c r="A10" t="s">
        <v>231</v>
      </c>
      <c r="B10" t="s">
        <v>232</v>
      </c>
      <c r="C10">
        <v>17</v>
      </c>
      <c r="D10">
        <v>19</v>
      </c>
      <c r="E10">
        <v>6.5000000000000002E-2</v>
      </c>
      <c r="F10" t="s">
        <v>299</v>
      </c>
      <c r="G10">
        <v>0.95699999999999996</v>
      </c>
      <c r="H10">
        <v>0.92900000000000005</v>
      </c>
      <c r="I10">
        <v>0.21299999999999999</v>
      </c>
      <c r="J10">
        <v>7.8E-2</v>
      </c>
    </row>
    <row r="12" spans="1:10">
      <c r="A12" t="s">
        <v>243</v>
      </c>
    </row>
    <row r="13" spans="1:10">
      <c r="A13" t="s">
        <v>244</v>
      </c>
      <c r="B13" t="s">
        <v>245</v>
      </c>
      <c r="C13" t="s">
        <v>246</v>
      </c>
      <c r="D13" t="s">
        <v>247</v>
      </c>
      <c r="E13" t="s">
        <v>248</v>
      </c>
      <c r="F13" t="s">
        <v>249</v>
      </c>
    </row>
    <row r="14" spans="1:10">
      <c r="A14">
        <v>1</v>
      </c>
      <c r="B14">
        <v>288</v>
      </c>
      <c r="C14">
        <v>261</v>
      </c>
      <c r="D14">
        <v>0</v>
      </c>
      <c r="E14">
        <v>0.8125</v>
      </c>
      <c r="F14">
        <v>3.9682539682539699E-4</v>
      </c>
    </row>
    <row r="15" spans="1:10">
      <c r="A15">
        <v>2</v>
      </c>
      <c r="B15">
        <v>288</v>
      </c>
      <c r="C15">
        <v>274</v>
      </c>
      <c r="D15">
        <v>1</v>
      </c>
      <c r="E15">
        <v>0.90625</v>
      </c>
      <c r="F15">
        <v>3.9682539682539699E-4</v>
      </c>
    </row>
    <row r="17" spans="1:6">
      <c r="A17" s="10" t="s">
        <v>250</v>
      </c>
      <c r="B17" s="11"/>
      <c r="C17" s="11"/>
      <c r="D17" s="11"/>
      <c r="E17" s="11"/>
      <c r="F17" s="12"/>
    </row>
    <row r="18" spans="1:6">
      <c r="A18" s="13" t="s">
        <v>244</v>
      </c>
      <c r="B18" t="s">
        <v>245</v>
      </c>
      <c r="C18" t="s">
        <v>246</v>
      </c>
      <c r="D18" t="s">
        <v>247</v>
      </c>
      <c r="E18" t="s">
        <v>248</v>
      </c>
      <c r="F18" s="14" t="s">
        <v>249</v>
      </c>
    </row>
    <row r="19" spans="1:6">
      <c r="A19" s="13">
        <v>1</v>
      </c>
      <c r="B19">
        <v>288</v>
      </c>
      <c r="C19">
        <v>283</v>
      </c>
      <c r="D19">
        <v>1</v>
      </c>
      <c r="E19">
        <v>0.96875</v>
      </c>
      <c r="F19" s="14">
        <v>3.9682539682539699E-4</v>
      </c>
    </row>
    <row r="20" spans="1:6">
      <c r="A20" s="15">
        <v>2</v>
      </c>
      <c r="B20" s="16">
        <v>288</v>
      </c>
      <c r="C20" s="16">
        <v>288</v>
      </c>
      <c r="D20" s="16">
        <v>0</v>
      </c>
      <c r="E20" s="16">
        <v>1</v>
      </c>
      <c r="F20" s="17">
        <v>3.9682539682539699E-4</v>
      </c>
    </row>
    <row r="22" spans="1:6">
      <c r="A22" s="49" t="s">
        <v>390</v>
      </c>
    </row>
    <row r="23" spans="1:6">
      <c r="A23" s="49" t="s">
        <v>391</v>
      </c>
    </row>
    <row r="24" spans="1:6">
      <c r="A24" s="49" t="s">
        <v>392</v>
      </c>
    </row>
    <row r="25" spans="1:6">
      <c r="A25" s="49" t="s">
        <v>393</v>
      </c>
    </row>
    <row r="26" spans="1:6">
      <c r="A26" s="49" t="s">
        <v>394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C9324-9882-4DF0-B4CF-46124D8B24C0}">
  <dimension ref="A1:W41"/>
  <sheetViews>
    <sheetView tabSelected="1" workbookViewId="0">
      <selection sqref="A1:K1"/>
    </sheetView>
  </sheetViews>
  <sheetFormatPr defaultRowHeight="15"/>
  <cols>
    <col min="1" max="1" width="30.7109375" customWidth="1"/>
    <col min="2" max="2" width="18.28515625" customWidth="1"/>
    <col min="13" max="13" width="30.7109375" customWidth="1"/>
    <col min="14" max="14" width="18.28515625" customWidth="1"/>
  </cols>
  <sheetData>
    <row r="1" spans="1:23">
      <c r="A1" s="50" t="s">
        <v>255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36"/>
      <c r="M1" s="50" t="s">
        <v>255</v>
      </c>
      <c r="N1" s="50"/>
      <c r="O1" s="50"/>
      <c r="P1" s="50"/>
      <c r="Q1" s="50"/>
      <c r="R1" s="50"/>
      <c r="S1" s="50"/>
      <c r="T1" s="50"/>
      <c r="U1" s="50"/>
      <c r="V1" s="50"/>
      <c r="W1" s="36"/>
    </row>
    <row r="2" spans="1:23">
      <c r="A2" s="37" t="s">
        <v>254</v>
      </c>
      <c r="B2" s="37"/>
      <c r="C2" s="38" t="s">
        <v>256</v>
      </c>
      <c r="D2" s="39" t="s">
        <v>257</v>
      </c>
      <c r="E2" s="39" t="s">
        <v>258</v>
      </c>
      <c r="F2" s="39" t="s">
        <v>259</v>
      </c>
      <c r="G2" s="39" t="s">
        <v>260</v>
      </c>
      <c r="H2" s="39" t="s">
        <v>261</v>
      </c>
      <c r="I2" s="39" t="s">
        <v>262</v>
      </c>
      <c r="J2" s="39" t="s">
        <v>263</v>
      </c>
      <c r="K2" s="40" t="s">
        <v>264</v>
      </c>
      <c r="L2" s="36"/>
      <c r="M2" s="37" t="s">
        <v>254</v>
      </c>
      <c r="N2" s="37"/>
      <c r="O2" s="38" t="s">
        <v>286</v>
      </c>
      <c r="P2" s="39" t="s">
        <v>287</v>
      </c>
      <c r="Q2" s="39" t="s">
        <v>288</v>
      </c>
      <c r="R2" s="39" t="s">
        <v>289</v>
      </c>
      <c r="S2" s="39" t="s">
        <v>290</v>
      </c>
      <c r="T2" s="39" t="s">
        <v>291</v>
      </c>
      <c r="U2" s="39" t="s">
        <v>292</v>
      </c>
      <c r="V2" s="40" t="s">
        <v>293</v>
      </c>
      <c r="W2" s="36"/>
    </row>
    <row r="3" spans="1:23">
      <c r="A3" s="41" t="s">
        <v>265</v>
      </c>
      <c r="B3" s="42" t="s">
        <v>266</v>
      </c>
      <c r="C3" s="20" t="s">
        <v>306</v>
      </c>
      <c r="D3" s="21" t="s">
        <v>307</v>
      </c>
      <c r="E3" s="22">
        <v>5.212662190375536E-2</v>
      </c>
      <c r="F3" s="22">
        <v>-1.4208510158866168E-3</v>
      </c>
      <c r="G3" s="22">
        <v>-3.4538909587278052E-2</v>
      </c>
      <c r="H3" s="22">
        <v>-6.1942981306194848E-2</v>
      </c>
      <c r="I3" s="22">
        <v>2.5994004694756326E-2</v>
      </c>
      <c r="J3" s="21" t="s">
        <v>308</v>
      </c>
      <c r="K3" s="23">
        <v>0.19098530481578019</v>
      </c>
      <c r="L3" s="36"/>
      <c r="M3" s="41" t="s">
        <v>278</v>
      </c>
      <c r="N3" s="42" t="s">
        <v>266</v>
      </c>
      <c r="O3" s="20" t="s">
        <v>345</v>
      </c>
      <c r="P3" s="21" t="s">
        <v>346</v>
      </c>
      <c r="Q3" s="22">
        <v>-0.11846278912876977</v>
      </c>
      <c r="R3" s="21" t="s">
        <v>347</v>
      </c>
      <c r="S3" s="21" t="s">
        <v>348</v>
      </c>
      <c r="T3" s="21" t="s">
        <v>349</v>
      </c>
      <c r="U3" s="22">
        <v>-0.16806406359523879</v>
      </c>
      <c r="V3" s="47" t="s">
        <v>350</v>
      </c>
      <c r="W3" s="36"/>
    </row>
    <row r="4" spans="1:23">
      <c r="A4" s="43"/>
      <c r="B4" s="43" t="s">
        <v>267</v>
      </c>
      <c r="C4" s="24">
        <v>1.1972540873876474E-7</v>
      </c>
      <c r="D4" s="25">
        <v>3.6436225532469717E-2</v>
      </c>
      <c r="E4" s="25">
        <v>0.69756685050549461</v>
      </c>
      <c r="F4" s="25">
        <v>0.99155429292338604</v>
      </c>
      <c r="G4" s="25">
        <v>0.79687679085176399</v>
      </c>
      <c r="H4" s="25">
        <v>0.64413981747507953</v>
      </c>
      <c r="I4" s="25">
        <v>0.84642044243488579</v>
      </c>
      <c r="J4" s="25">
        <v>1.8139645283827741E-3</v>
      </c>
      <c r="K4" s="26">
        <v>0.15097536263501191</v>
      </c>
      <c r="L4" s="36"/>
      <c r="M4" s="43"/>
      <c r="N4" s="43" t="s">
        <v>267</v>
      </c>
      <c r="O4" s="24">
        <v>5.9120055022556251E-15</v>
      </c>
      <c r="P4" s="25">
        <v>3.4842645190449439E-4</v>
      </c>
      <c r="Q4" s="25">
        <v>0.37579508165334929</v>
      </c>
      <c r="R4" s="25">
        <v>1.8531923467015043E-2</v>
      </c>
      <c r="S4" s="25">
        <v>9.5241670538016461E-5</v>
      </c>
      <c r="T4" s="25">
        <v>1.9595909597557497E-5</v>
      </c>
      <c r="U4" s="25">
        <v>0.20728459774721955</v>
      </c>
      <c r="V4" s="26">
        <v>3.1276040495035567E-4</v>
      </c>
      <c r="W4" s="36"/>
    </row>
    <row r="5" spans="1:23">
      <c r="A5" s="44"/>
      <c r="B5" s="44" t="s">
        <v>24</v>
      </c>
      <c r="C5" s="27">
        <v>58</v>
      </c>
      <c r="D5" s="28">
        <v>58</v>
      </c>
      <c r="E5" s="28">
        <v>58</v>
      </c>
      <c r="F5" s="28">
        <v>58</v>
      </c>
      <c r="G5" s="28">
        <v>58</v>
      </c>
      <c r="H5" s="28">
        <v>58</v>
      </c>
      <c r="I5" s="28">
        <v>58</v>
      </c>
      <c r="J5" s="28">
        <v>58</v>
      </c>
      <c r="K5" s="29">
        <v>58</v>
      </c>
      <c r="L5" s="36"/>
      <c r="M5" s="44"/>
      <c r="N5" s="44" t="s">
        <v>24</v>
      </c>
      <c r="O5" s="27">
        <v>58</v>
      </c>
      <c r="P5" s="28">
        <v>58</v>
      </c>
      <c r="Q5" s="28">
        <v>58</v>
      </c>
      <c r="R5" s="28">
        <v>58</v>
      </c>
      <c r="S5" s="28">
        <v>58</v>
      </c>
      <c r="T5" s="28">
        <v>58</v>
      </c>
      <c r="U5" s="28">
        <v>58</v>
      </c>
      <c r="V5" s="29">
        <v>58</v>
      </c>
      <c r="W5" s="36"/>
    </row>
    <row r="6" spans="1:23">
      <c r="A6" s="44" t="s">
        <v>268</v>
      </c>
      <c r="B6" s="43" t="s">
        <v>266</v>
      </c>
      <c r="C6" s="24">
        <v>0.16733133178468726</v>
      </c>
      <c r="D6" s="30" t="s">
        <v>309</v>
      </c>
      <c r="E6" s="30" t="s">
        <v>310</v>
      </c>
      <c r="F6" s="30" t="s">
        <v>311</v>
      </c>
      <c r="G6" s="30" t="s">
        <v>312</v>
      </c>
      <c r="H6" s="25">
        <v>0.18159865692810662</v>
      </c>
      <c r="I6" s="25">
        <v>2.4157943950672703E-3</v>
      </c>
      <c r="J6" s="25">
        <v>0.10922612783997986</v>
      </c>
      <c r="K6" s="31" t="s">
        <v>313</v>
      </c>
      <c r="L6" s="36"/>
      <c r="M6" s="44" t="s">
        <v>279</v>
      </c>
      <c r="N6" s="43" t="s">
        <v>266</v>
      </c>
      <c r="O6" s="24">
        <v>0.23190577018059838</v>
      </c>
      <c r="P6" s="30" t="s">
        <v>351</v>
      </c>
      <c r="Q6" s="30" t="s">
        <v>352</v>
      </c>
      <c r="R6" s="25">
        <v>1.5950038998426445E-2</v>
      </c>
      <c r="S6" s="30" t="s">
        <v>353</v>
      </c>
      <c r="T6" s="30" t="s">
        <v>354</v>
      </c>
      <c r="U6" s="30" t="s">
        <v>355</v>
      </c>
      <c r="V6" s="26">
        <v>4.8099513329119055E-2</v>
      </c>
      <c r="W6" s="36"/>
    </row>
    <row r="7" spans="1:23">
      <c r="A7" s="43"/>
      <c r="B7" s="43" t="s">
        <v>267</v>
      </c>
      <c r="C7" s="24">
        <v>0.2093008818194835</v>
      </c>
      <c r="D7" s="25">
        <v>1.2583938510254671E-3</v>
      </c>
      <c r="E7" s="25">
        <v>6.0257769228588212E-5</v>
      </c>
      <c r="F7" s="25">
        <v>9.0110864279000467E-4</v>
      </c>
      <c r="G7" s="25">
        <v>1.2805395667329023E-2</v>
      </c>
      <c r="H7" s="25">
        <v>0.1724788333365333</v>
      </c>
      <c r="I7" s="25">
        <v>0.98564072470106978</v>
      </c>
      <c r="J7" s="25">
        <v>0.41439756582762854</v>
      </c>
      <c r="K7" s="26">
        <v>4.1355824681379603E-3</v>
      </c>
      <c r="L7" s="36"/>
      <c r="M7" s="43"/>
      <c r="N7" s="43" t="s">
        <v>267</v>
      </c>
      <c r="O7" s="24">
        <v>7.9832006743541684E-2</v>
      </c>
      <c r="P7" s="25">
        <v>3.9496622853078464E-6</v>
      </c>
      <c r="Q7" s="25">
        <v>4.936814006701519E-3</v>
      </c>
      <c r="R7" s="25">
        <v>0.9054060040302061</v>
      </c>
      <c r="S7" s="25">
        <v>3.5387324219711892E-2</v>
      </c>
      <c r="T7" s="25">
        <v>2.4008311192965383E-3</v>
      </c>
      <c r="U7" s="25">
        <v>8.8259851092413223E-3</v>
      </c>
      <c r="V7" s="26">
        <v>0.71993294970899502</v>
      </c>
      <c r="W7" s="36"/>
    </row>
    <row r="8" spans="1:23">
      <c r="A8" s="44"/>
      <c r="B8" s="44" t="s">
        <v>24</v>
      </c>
      <c r="C8" s="27">
        <v>58</v>
      </c>
      <c r="D8" s="28">
        <v>58</v>
      </c>
      <c r="E8" s="28">
        <v>58</v>
      </c>
      <c r="F8" s="28">
        <v>58</v>
      </c>
      <c r="G8" s="28">
        <v>58</v>
      </c>
      <c r="H8" s="28">
        <v>58</v>
      </c>
      <c r="I8" s="28">
        <v>58</v>
      </c>
      <c r="J8" s="28">
        <v>58</v>
      </c>
      <c r="K8" s="29">
        <v>58</v>
      </c>
      <c r="L8" s="36"/>
      <c r="M8" s="44"/>
      <c r="N8" s="44" t="s">
        <v>24</v>
      </c>
      <c r="O8" s="27">
        <v>58</v>
      </c>
      <c r="P8" s="28">
        <v>58</v>
      </c>
      <c r="Q8" s="28">
        <v>58</v>
      </c>
      <c r="R8" s="28">
        <v>58</v>
      </c>
      <c r="S8" s="28">
        <v>58</v>
      </c>
      <c r="T8" s="28">
        <v>58</v>
      </c>
      <c r="U8" s="28">
        <v>58</v>
      </c>
      <c r="V8" s="29">
        <v>58</v>
      </c>
      <c r="W8" s="36"/>
    </row>
    <row r="9" spans="1:23">
      <c r="A9" s="44" t="s">
        <v>269</v>
      </c>
      <c r="B9" s="43" t="s">
        <v>266</v>
      </c>
      <c r="C9" s="24">
        <v>-7.170286961914113E-2</v>
      </c>
      <c r="D9" s="30" t="s">
        <v>314</v>
      </c>
      <c r="E9" s="30" t="s">
        <v>315</v>
      </c>
      <c r="F9" s="30" t="s">
        <v>316</v>
      </c>
      <c r="G9" s="30" t="s">
        <v>317</v>
      </c>
      <c r="H9" s="25">
        <v>0.17168179800830474</v>
      </c>
      <c r="I9" s="25">
        <v>-3.9419752217379561E-2</v>
      </c>
      <c r="J9" s="25">
        <v>-0.14278723947031133</v>
      </c>
      <c r="K9" s="31" t="s">
        <v>318</v>
      </c>
      <c r="L9" s="36"/>
      <c r="M9" s="44" t="s">
        <v>280</v>
      </c>
      <c r="N9" s="43" t="s">
        <v>266</v>
      </c>
      <c r="O9" s="32" t="s">
        <v>356</v>
      </c>
      <c r="P9" s="25">
        <v>0.2084745227026521</v>
      </c>
      <c r="Q9" s="30" t="s">
        <v>357</v>
      </c>
      <c r="R9" s="30" t="s">
        <v>358</v>
      </c>
      <c r="S9" s="25">
        <v>2.632354237395192E-2</v>
      </c>
      <c r="T9" s="30" t="s">
        <v>359</v>
      </c>
      <c r="U9" s="30" t="s">
        <v>360</v>
      </c>
      <c r="V9" s="31" t="s">
        <v>361</v>
      </c>
      <c r="W9" s="36"/>
    </row>
    <row r="10" spans="1:23">
      <c r="A10" s="43"/>
      <c r="B10" s="43" t="s">
        <v>267</v>
      </c>
      <c r="C10" s="24">
        <v>0.59273647667056839</v>
      </c>
      <c r="D10" s="25">
        <v>2.3305067457913286E-2</v>
      </c>
      <c r="E10" s="25">
        <v>1.9464893362253265E-8</v>
      </c>
      <c r="F10" s="25">
        <v>1.3874049570931117E-7</v>
      </c>
      <c r="G10" s="25">
        <v>1.1838237663082064E-3</v>
      </c>
      <c r="H10" s="25">
        <v>0.1975304920664738</v>
      </c>
      <c r="I10" s="25">
        <v>0.76891772559456162</v>
      </c>
      <c r="J10" s="25">
        <v>0.28495541903948918</v>
      </c>
      <c r="K10" s="26">
        <v>5.7303477630505657E-3</v>
      </c>
      <c r="L10" s="36"/>
      <c r="M10" s="43"/>
      <c r="N10" s="43" t="s">
        <v>267</v>
      </c>
      <c r="O10" s="24">
        <v>4.0587422378156303E-2</v>
      </c>
      <c r="P10" s="25">
        <v>0.11631217716624523</v>
      </c>
      <c r="Q10" s="25">
        <v>4.7728574352596829E-13</v>
      </c>
      <c r="R10" s="25">
        <v>1.2081685465335931E-5</v>
      </c>
      <c r="S10" s="25">
        <v>0.84449746697218953</v>
      </c>
      <c r="T10" s="25">
        <v>2.0287630041358702E-2</v>
      </c>
      <c r="U10" s="25">
        <v>6.9280131231915648E-4</v>
      </c>
      <c r="V10" s="26">
        <v>1.2765829866455689E-3</v>
      </c>
      <c r="W10" s="36"/>
    </row>
    <row r="11" spans="1:23">
      <c r="A11" s="44"/>
      <c r="B11" s="44" t="s">
        <v>24</v>
      </c>
      <c r="C11" s="27">
        <v>58</v>
      </c>
      <c r="D11" s="28">
        <v>58</v>
      </c>
      <c r="E11" s="28">
        <v>58</v>
      </c>
      <c r="F11" s="28">
        <v>58</v>
      </c>
      <c r="G11" s="28">
        <v>58</v>
      </c>
      <c r="H11" s="28">
        <v>58</v>
      </c>
      <c r="I11" s="28">
        <v>58</v>
      </c>
      <c r="J11" s="28">
        <v>58</v>
      </c>
      <c r="K11" s="29">
        <v>58</v>
      </c>
      <c r="L11" s="36"/>
      <c r="M11" s="44"/>
      <c r="N11" s="44" t="s">
        <v>24</v>
      </c>
      <c r="O11" s="27">
        <v>58</v>
      </c>
      <c r="P11" s="28">
        <v>58</v>
      </c>
      <c r="Q11" s="28">
        <v>58</v>
      </c>
      <c r="R11" s="28">
        <v>58</v>
      </c>
      <c r="S11" s="28">
        <v>58</v>
      </c>
      <c r="T11" s="28">
        <v>58</v>
      </c>
      <c r="U11" s="28">
        <v>58</v>
      </c>
      <c r="V11" s="29">
        <v>58</v>
      </c>
      <c r="W11" s="36"/>
    </row>
    <row r="12" spans="1:23">
      <c r="A12" s="44" t="s">
        <v>270</v>
      </c>
      <c r="B12" s="43" t="s">
        <v>266</v>
      </c>
      <c r="C12" s="24">
        <v>-0.17945530789500233</v>
      </c>
      <c r="D12" s="25">
        <v>0.17963226846416488</v>
      </c>
      <c r="E12" s="30" t="s">
        <v>319</v>
      </c>
      <c r="F12" s="30" t="s">
        <v>320</v>
      </c>
      <c r="G12" s="30" t="s">
        <v>321</v>
      </c>
      <c r="H12" s="25">
        <v>0.17892562148729477</v>
      </c>
      <c r="I12" s="25">
        <v>-2.6211371427533901E-2</v>
      </c>
      <c r="J12" s="30" t="s">
        <v>322</v>
      </c>
      <c r="K12" s="31" t="s">
        <v>323</v>
      </c>
      <c r="L12" s="36"/>
      <c r="M12" s="44" t="s">
        <v>281</v>
      </c>
      <c r="N12" s="43" t="s">
        <v>266</v>
      </c>
      <c r="O12" s="32" t="s">
        <v>362</v>
      </c>
      <c r="P12" s="25">
        <v>-2.0194607270666519E-3</v>
      </c>
      <c r="Q12" s="30" t="s">
        <v>363</v>
      </c>
      <c r="R12" s="30" t="s">
        <v>364</v>
      </c>
      <c r="S12" s="30" t="s">
        <v>365</v>
      </c>
      <c r="T12" s="30" t="s">
        <v>366</v>
      </c>
      <c r="U12" s="30" t="s">
        <v>367</v>
      </c>
      <c r="V12" s="31" t="s">
        <v>368</v>
      </c>
      <c r="W12" s="36"/>
    </row>
    <row r="13" spans="1:23">
      <c r="A13" s="43"/>
      <c r="B13" s="43" t="s">
        <v>267</v>
      </c>
      <c r="C13" s="24">
        <v>0.17768690927859995</v>
      </c>
      <c r="D13" s="25">
        <v>0.17725265138017968</v>
      </c>
      <c r="E13" s="25">
        <v>6.2299802116133602E-6</v>
      </c>
      <c r="F13" s="25">
        <v>8.6587413595699363E-10</v>
      </c>
      <c r="G13" s="25">
        <v>9.9346357049323762E-6</v>
      </c>
      <c r="H13" s="25">
        <v>0.17899135463851867</v>
      </c>
      <c r="I13" s="25">
        <v>0.84515192572407494</v>
      </c>
      <c r="J13" s="25">
        <v>1.9695971698514565E-2</v>
      </c>
      <c r="K13" s="26">
        <v>1.2279131949394964E-2</v>
      </c>
      <c r="L13" s="36"/>
      <c r="M13" s="43"/>
      <c r="N13" s="43" t="s">
        <v>267</v>
      </c>
      <c r="O13" s="24">
        <v>1.9242325929601162E-3</v>
      </c>
      <c r="P13" s="25">
        <v>0.98799630823389528</v>
      </c>
      <c r="Q13" s="25">
        <v>1.7246730017168037E-5</v>
      </c>
      <c r="R13" s="25">
        <v>2.1862372912210229E-14</v>
      </c>
      <c r="S13" s="25">
        <v>6.9075701739204458E-4</v>
      </c>
      <c r="T13" s="25">
        <v>3.1023105012153853E-2</v>
      </c>
      <c r="U13" s="25">
        <v>2.9813104537780347E-3</v>
      </c>
      <c r="V13" s="26">
        <v>1.7512062520048062E-8</v>
      </c>
      <c r="W13" s="36"/>
    </row>
    <row r="14" spans="1:23">
      <c r="A14" s="44"/>
      <c r="B14" s="44" t="s">
        <v>24</v>
      </c>
      <c r="C14" s="27">
        <v>58</v>
      </c>
      <c r="D14" s="28">
        <v>58</v>
      </c>
      <c r="E14" s="28">
        <v>58</v>
      </c>
      <c r="F14" s="28">
        <v>58</v>
      </c>
      <c r="G14" s="28">
        <v>58</v>
      </c>
      <c r="H14" s="28">
        <v>58</v>
      </c>
      <c r="I14" s="28">
        <v>58</v>
      </c>
      <c r="J14" s="28">
        <v>58</v>
      </c>
      <c r="K14" s="29">
        <v>58</v>
      </c>
      <c r="L14" s="36"/>
      <c r="M14" s="44"/>
      <c r="N14" s="44" t="s">
        <v>24</v>
      </c>
      <c r="O14" s="27">
        <v>58</v>
      </c>
      <c r="P14" s="28">
        <v>58</v>
      </c>
      <c r="Q14" s="28">
        <v>58</v>
      </c>
      <c r="R14" s="28">
        <v>58</v>
      </c>
      <c r="S14" s="28">
        <v>58</v>
      </c>
      <c r="T14" s="28">
        <v>58</v>
      </c>
      <c r="U14" s="28">
        <v>58</v>
      </c>
      <c r="V14" s="29">
        <v>58</v>
      </c>
      <c r="W14" s="36"/>
    </row>
    <row r="15" spans="1:23">
      <c r="A15" s="44" t="s">
        <v>271</v>
      </c>
      <c r="B15" s="43" t="s">
        <v>266</v>
      </c>
      <c r="C15" s="24">
        <v>-0.25624086372054594</v>
      </c>
      <c r="D15" s="25">
        <v>5.4632444286580574E-2</v>
      </c>
      <c r="E15" s="30" t="s">
        <v>324</v>
      </c>
      <c r="F15" s="30" t="s">
        <v>325</v>
      </c>
      <c r="G15" s="30" t="s">
        <v>326</v>
      </c>
      <c r="H15" s="30" t="s">
        <v>327</v>
      </c>
      <c r="I15" s="30" t="s">
        <v>328</v>
      </c>
      <c r="J15" s="25">
        <v>-0.12198444168382187</v>
      </c>
      <c r="K15" s="31" t="s">
        <v>308</v>
      </c>
      <c r="L15" s="36"/>
      <c r="M15" s="44" t="s">
        <v>282</v>
      </c>
      <c r="N15" s="43" t="s">
        <v>266</v>
      </c>
      <c r="O15" s="32" t="s">
        <v>369</v>
      </c>
      <c r="P15" s="30" t="s">
        <v>354</v>
      </c>
      <c r="Q15" s="25">
        <v>3.6073925314885291E-2</v>
      </c>
      <c r="R15" s="30" t="s">
        <v>370</v>
      </c>
      <c r="S15" s="30" t="s">
        <v>371</v>
      </c>
      <c r="T15" s="30" t="s">
        <v>372</v>
      </c>
      <c r="U15" s="25">
        <v>-1.7818166012946654E-2</v>
      </c>
      <c r="V15" s="31" t="s">
        <v>373</v>
      </c>
      <c r="W15" s="36"/>
    </row>
    <row r="16" spans="1:23">
      <c r="A16" s="43"/>
      <c r="B16" s="43" t="s">
        <v>267</v>
      </c>
      <c r="C16" s="24">
        <v>5.2192606860191178E-2</v>
      </c>
      <c r="D16" s="25">
        <v>0.68377631628085822</v>
      </c>
      <c r="E16" s="25">
        <v>5.6697624203614792E-3</v>
      </c>
      <c r="F16" s="25">
        <v>2.4000138048840196E-5</v>
      </c>
      <c r="G16" s="25">
        <v>1.6395278512978844E-9</v>
      </c>
      <c r="H16" s="25">
        <v>4.8286942358135127E-5</v>
      </c>
      <c r="I16" s="25">
        <v>9.8813763583036947E-3</v>
      </c>
      <c r="J16" s="25">
        <v>0.36166584825276904</v>
      </c>
      <c r="K16" s="26">
        <v>1.7935908867447088E-3</v>
      </c>
      <c r="L16" s="36"/>
      <c r="M16" s="43"/>
      <c r="N16" s="43" t="s">
        <v>267</v>
      </c>
      <c r="O16" s="24">
        <v>9.9810704442495522E-8</v>
      </c>
      <c r="P16" s="25">
        <v>2.4157858345695989E-3</v>
      </c>
      <c r="Q16" s="25">
        <v>0.78805452753742433</v>
      </c>
      <c r="R16" s="25">
        <v>3.1223049753775342E-3</v>
      </c>
      <c r="S16" s="25">
        <v>4.3230544251874775E-12</v>
      </c>
      <c r="T16" s="25">
        <v>1.3027985517446721E-2</v>
      </c>
      <c r="U16" s="25">
        <v>0.89438667436992958</v>
      </c>
      <c r="V16" s="26">
        <v>1.3229559004138436E-5</v>
      </c>
      <c r="W16" s="36"/>
    </row>
    <row r="17" spans="1:23">
      <c r="A17" s="44"/>
      <c r="B17" s="44" t="s">
        <v>24</v>
      </c>
      <c r="C17" s="27">
        <v>58</v>
      </c>
      <c r="D17" s="28">
        <v>58</v>
      </c>
      <c r="E17" s="28">
        <v>58</v>
      </c>
      <c r="F17" s="28">
        <v>58</v>
      </c>
      <c r="G17" s="28">
        <v>58</v>
      </c>
      <c r="H17" s="28">
        <v>58</v>
      </c>
      <c r="I17" s="28">
        <v>58</v>
      </c>
      <c r="J17" s="28">
        <v>58</v>
      </c>
      <c r="K17" s="29">
        <v>58</v>
      </c>
      <c r="L17" s="36"/>
      <c r="M17" s="44"/>
      <c r="N17" s="44" t="s">
        <v>24</v>
      </c>
      <c r="O17" s="27">
        <v>58</v>
      </c>
      <c r="P17" s="28">
        <v>58</v>
      </c>
      <c r="Q17" s="28">
        <v>58</v>
      </c>
      <c r="R17" s="28">
        <v>58</v>
      </c>
      <c r="S17" s="28">
        <v>58</v>
      </c>
      <c r="T17" s="28">
        <v>58</v>
      </c>
      <c r="U17" s="28">
        <v>58</v>
      </c>
      <c r="V17" s="29">
        <v>58</v>
      </c>
      <c r="W17" s="36"/>
    </row>
    <row r="18" spans="1:23">
      <c r="A18" s="44" t="s">
        <v>272</v>
      </c>
      <c r="B18" s="43" t="s">
        <v>266</v>
      </c>
      <c r="C18" s="24">
        <v>-5.435817674544375E-2</v>
      </c>
      <c r="D18" s="25">
        <v>-4.1310271406623397E-2</v>
      </c>
      <c r="E18" s="25">
        <v>4.7524335463443944E-2</v>
      </c>
      <c r="F18" s="25">
        <v>9.487716564368523E-2</v>
      </c>
      <c r="G18" s="30" t="s">
        <v>329</v>
      </c>
      <c r="H18" s="30" t="s">
        <v>330</v>
      </c>
      <c r="I18" s="30" t="s">
        <v>331</v>
      </c>
      <c r="J18" s="25">
        <v>0.23678095167689137</v>
      </c>
      <c r="K18" s="31" t="s">
        <v>332</v>
      </c>
      <c r="L18" s="36"/>
      <c r="M18" s="44" t="s">
        <v>283</v>
      </c>
      <c r="N18" s="43" t="s">
        <v>266</v>
      </c>
      <c r="O18" s="24">
        <v>-0.24574309269235053</v>
      </c>
      <c r="P18" s="30" t="s">
        <v>374</v>
      </c>
      <c r="Q18" s="30" t="s">
        <v>375</v>
      </c>
      <c r="R18" s="30" t="s">
        <v>376</v>
      </c>
      <c r="S18" s="25">
        <v>0.18485832831534033</v>
      </c>
      <c r="T18" s="30" t="s">
        <v>377</v>
      </c>
      <c r="U18" s="30" t="s">
        <v>378</v>
      </c>
      <c r="V18" s="26">
        <v>0.1222464894367937</v>
      </c>
      <c r="W18" s="36"/>
    </row>
    <row r="19" spans="1:23">
      <c r="A19" s="43"/>
      <c r="B19" s="43" t="s">
        <v>267</v>
      </c>
      <c r="C19" s="24">
        <v>0.68528082563171344</v>
      </c>
      <c r="D19" s="25">
        <v>0.75816416769745199</v>
      </c>
      <c r="E19" s="25">
        <v>0.72314706363916503</v>
      </c>
      <c r="F19" s="25">
        <v>0.47867567135942068</v>
      </c>
      <c r="G19" s="25">
        <v>1.0247047543133791E-3</v>
      </c>
      <c r="H19" s="25">
        <v>1.5094773259306929E-8</v>
      </c>
      <c r="I19" s="25">
        <v>3.8135285626533772E-8</v>
      </c>
      <c r="J19" s="25">
        <v>7.3524948290001002E-2</v>
      </c>
      <c r="K19" s="26">
        <v>6.0836583308454192E-3</v>
      </c>
      <c r="L19" s="36"/>
      <c r="M19" s="43"/>
      <c r="N19" s="43" t="s">
        <v>267</v>
      </c>
      <c r="O19" s="24">
        <v>6.2969312206064554E-2</v>
      </c>
      <c r="P19" s="25">
        <v>8.824356968351144E-5</v>
      </c>
      <c r="Q19" s="25">
        <v>1.23953077874339E-4</v>
      </c>
      <c r="R19" s="25">
        <v>1.8291341789212028E-4</v>
      </c>
      <c r="S19" s="25">
        <v>0.16477252818986743</v>
      </c>
      <c r="T19" s="25">
        <v>2.5729867456282498E-15</v>
      </c>
      <c r="U19" s="25">
        <v>1.1285939593592262E-3</v>
      </c>
      <c r="V19" s="26">
        <v>0.36062760447256426</v>
      </c>
      <c r="W19" s="36"/>
    </row>
    <row r="20" spans="1:23">
      <c r="A20" s="44"/>
      <c r="B20" s="44" t="s">
        <v>24</v>
      </c>
      <c r="C20" s="27">
        <v>58</v>
      </c>
      <c r="D20" s="28">
        <v>58</v>
      </c>
      <c r="E20" s="28">
        <v>58</v>
      </c>
      <c r="F20" s="28">
        <v>58</v>
      </c>
      <c r="G20" s="28">
        <v>58</v>
      </c>
      <c r="H20" s="28">
        <v>58</v>
      </c>
      <c r="I20" s="28">
        <v>58</v>
      </c>
      <c r="J20" s="28">
        <v>58</v>
      </c>
      <c r="K20" s="29">
        <v>58</v>
      </c>
      <c r="L20" s="36"/>
      <c r="M20" s="44"/>
      <c r="N20" s="44" t="s">
        <v>24</v>
      </c>
      <c r="O20" s="27">
        <v>58</v>
      </c>
      <c r="P20" s="28">
        <v>58</v>
      </c>
      <c r="Q20" s="28">
        <v>58</v>
      </c>
      <c r="R20" s="28">
        <v>58</v>
      </c>
      <c r="S20" s="28">
        <v>58</v>
      </c>
      <c r="T20" s="28">
        <v>58</v>
      </c>
      <c r="U20" s="28">
        <v>58</v>
      </c>
      <c r="V20" s="29">
        <v>58</v>
      </c>
      <c r="W20" s="36"/>
    </row>
    <row r="21" spans="1:23">
      <c r="A21" s="44" t="s">
        <v>273</v>
      </c>
      <c r="B21" s="43" t="s">
        <v>266</v>
      </c>
      <c r="C21" s="24">
        <v>0.1484188452646259</v>
      </c>
      <c r="D21" s="25">
        <v>-2.8243938245875507E-2</v>
      </c>
      <c r="E21" s="25">
        <v>-9.6364315852972143E-2</v>
      </c>
      <c r="F21" s="25">
        <v>-7.7512691122807689E-2</v>
      </c>
      <c r="G21" s="25">
        <v>0.14059015749717782</v>
      </c>
      <c r="H21" s="30" t="s">
        <v>333</v>
      </c>
      <c r="I21" s="30" t="s">
        <v>334</v>
      </c>
      <c r="J21" s="30" t="s">
        <v>335</v>
      </c>
      <c r="K21" s="31" t="s">
        <v>336</v>
      </c>
      <c r="L21" s="36"/>
      <c r="M21" s="44" t="s">
        <v>284</v>
      </c>
      <c r="N21" s="43" t="s">
        <v>266</v>
      </c>
      <c r="O21" s="24">
        <v>0.20734941249918404</v>
      </c>
      <c r="P21" s="25">
        <v>-0.21725800480315829</v>
      </c>
      <c r="Q21" s="30" t="s">
        <v>379</v>
      </c>
      <c r="R21" s="30" t="s">
        <v>380</v>
      </c>
      <c r="S21" s="30" t="s">
        <v>381</v>
      </c>
      <c r="T21" s="30" t="s">
        <v>382</v>
      </c>
      <c r="U21" s="30" t="s">
        <v>383</v>
      </c>
      <c r="V21" s="31" t="s">
        <v>329</v>
      </c>
      <c r="W21" s="36"/>
    </row>
    <row r="22" spans="1:23">
      <c r="A22" s="43"/>
      <c r="B22" s="43" t="s">
        <v>267</v>
      </c>
      <c r="C22" s="24">
        <v>0.26618536169796297</v>
      </c>
      <c r="D22" s="25">
        <v>0.83330951527093378</v>
      </c>
      <c r="E22" s="25">
        <v>0.47177737709445289</v>
      </c>
      <c r="F22" s="25">
        <v>0.56303473621993338</v>
      </c>
      <c r="G22" s="25">
        <v>0.29250878156985777</v>
      </c>
      <c r="H22" s="25">
        <v>5.3826747358064767E-5</v>
      </c>
      <c r="I22" s="25">
        <v>2.2217408444487262E-10</v>
      </c>
      <c r="J22" s="25">
        <v>2.5039203245833027E-3</v>
      </c>
      <c r="K22" s="26">
        <v>3.3076410609078087E-2</v>
      </c>
      <c r="L22" s="36"/>
      <c r="M22" s="43"/>
      <c r="N22" s="43" t="s">
        <v>267</v>
      </c>
      <c r="O22" s="24">
        <v>0.11834045776488676</v>
      </c>
      <c r="P22" s="25">
        <v>0.10137952589510316</v>
      </c>
      <c r="Q22" s="25">
        <v>1.3920106000071353E-6</v>
      </c>
      <c r="R22" s="25">
        <v>1.899832888925524E-6</v>
      </c>
      <c r="S22" s="25">
        <v>6.756765709117739E-3</v>
      </c>
      <c r="T22" s="25">
        <v>4.7491999262242587E-3</v>
      </c>
      <c r="U22" s="25">
        <v>2.3752468089473739E-6</v>
      </c>
      <c r="V22" s="26">
        <v>1.0354276548500282E-3</v>
      </c>
      <c r="W22" s="36"/>
    </row>
    <row r="23" spans="1:23">
      <c r="A23" s="44"/>
      <c r="B23" s="44" t="s">
        <v>24</v>
      </c>
      <c r="C23" s="27">
        <v>58</v>
      </c>
      <c r="D23" s="28">
        <v>58</v>
      </c>
      <c r="E23" s="28">
        <v>58</v>
      </c>
      <c r="F23" s="28">
        <v>58</v>
      </c>
      <c r="G23" s="28">
        <v>58</v>
      </c>
      <c r="H23" s="28">
        <v>58</v>
      </c>
      <c r="I23" s="28">
        <v>58</v>
      </c>
      <c r="J23" s="28">
        <v>58</v>
      </c>
      <c r="K23" s="29">
        <v>58</v>
      </c>
      <c r="L23" s="36"/>
      <c r="M23" s="44"/>
      <c r="N23" s="44" t="s">
        <v>24</v>
      </c>
      <c r="O23" s="27">
        <v>58</v>
      </c>
      <c r="P23" s="28">
        <v>58</v>
      </c>
      <c r="Q23" s="28">
        <v>58</v>
      </c>
      <c r="R23" s="28">
        <v>58</v>
      </c>
      <c r="S23" s="28">
        <v>58</v>
      </c>
      <c r="T23" s="28">
        <v>58</v>
      </c>
      <c r="U23" s="28">
        <v>58</v>
      </c>
      <c r="V23" s="29">
        <v>58</v>
      </c>
      <c r="W23" s="36"/>
    </row>
    <row r="24" spans="1:23">
      <c r="A24" s="44" t="s">
        <v>274</v>
      </c>
      <c r="B24" s="43" t="s">
        <v>266</v>
      </c>
      <c r="C24" s="32" t="s">
        <v>337</v>
      </c>
      <c r="D24" s="25">
        <v>4.4435394292796151E-2</v>
      </c>
      <c r="E24" s="25">
        <v>-0.20781281259239875</v>
      </c>
      <c r="F24" s="25">
        <v>-0.18568547166683647</v>
      </c>
      <c r="G24" s="25">
        <v>-2.7086273561740763E-2</v>
      </c>
      <c r="H24" s="25">
        <v>0.20321092423356377</v>
      </c>
      <c r="I24" s="30" t="s">
        <v>309</v>
      </c>
      <c r="J24" s="30" t="s">
        <v>338</v>
      </c>
      <c r="K24" s="26">
        <v>0.16991689841059798</v>
      </c>
      <c r="L24" s="36"/>
      <c r="M24" s="44" t="s">
        <v>285</v>
      </c>
      <c r="N24" s="43" t="s">
        <v>266</v>
      </c>
      <c r="O24" s="32" t="s">
        <v>384</v>
      </c>
      <c r="P24" s="25">
        <v>8.9826676645074169E-2</v>
      </c>
      <c r="Q24" s="30" t="s">
        <v>385</v>
      </c>
      <c r="R24" s="30" t="s">
        <v>386</v>
      </c>
      <c r="S24" s="30" t="s">
        <v>387</v>
      </c>
      <c r="T24" s="25">
        <v>-7.30585617158694E-2</v>
      </c>
      <c r="U24" s="30" t="s">
        <v>388</v>
      </c>
      <c r="V24" s="31" t="s">
        <v>389</v>
      </c>
      <c r="W24" s="36"/>
    </row>
    <row r="25" spans="1:23">
      <c r="A25" s="43"/>
      <c r="B25" s="43" t="s">
        <v>267</v>
      </c>
      <c r="C25" s="24">
        <v>1.0092876316179094E-2</v>
      </c>
      <c r="D25" s="25">
        <v>0.74048829963901863</v>
      </c>
      <c r="E25" s="25">
        <v>0.11750182410450867</v>
      </c>
      <c r="F25" s="25">
        <v>0.16285780852664136</v>
      </c>
      <c r="G25" s="25">
        <v>0.84005012064467055</v>
      </c>
      <c r="H25" s="25">
        <v>0.12603380343439499</v>
      </c>
      <c r="I25" s="25">
        <v>1.2851517455117331E-3</v>
      </c>
      <c r="J25" s="25">
        <v>9.8807068224540076E-7</v>
      </c>
      <c r="K25" s="26">
        <v>0.20224736323248729</v>
      </c>
      <c r="L25" s="36"/>
      <c r="M25" s="43"/>
      <c r="N25" s="43" t="s">
        <v>267</v>
      </c>
      <c r="O25" s="24">
        <v>9.6194089315895982E-5</v>
      </c>
      <c r="P25" s="25">
        <v>0.50249759220158741</v>
      </c>
      <c r="Q25" s="25">
        <v>8.1653650064444103E-6</v>
      </c>
      <c r="R25" s="25">
        <v>1.4645249425794925E-6</v>
      </c>
      <c r="S25" s="25">
        <v>3.8702807138773246E-4</v>
      </c>
      <c r="T25" s="25">
        <v>0.58574350529690344</v>
      </c>
      <c r="U25" s="25">
        <v>2.610128829245608E-2</v>
      </c>
      <c r="V25" s="26">
        <v>2.1989243791359125E-11</v>
      </c>
      <c r="W25" s="36"/>
    </row>
    <row r="26" spans="1:23">
      <c r="A26" s="44"/>
      <c r="B26" s="44" t="s">
        <v>24</v>
      </c>
      <c r="C26" s="27">
        <v>58</v>
      </c>
      <c r="D26" s="28">
        <v>58</v>
      </c>
      <c r="E26" s="28">
        <v>58</v>
      </c>
      <c r="F26" s="28">
        <v>58</v>
      </c>
      <c r="G26" s="28">
        <v>58</v>
      </c>
      <c r="H26" s="28">
        <v>58</v>
      </c>
      <c r="I26" s="28">
        <v>58</v>
      </c>
      <c r="J26" s="28">
        <v>58</v>
      </c>
      <c r="K26" s="29">
        <v>58</v>
      </c>
      <c r="L26" s="36"/>
      <c r="M26" s="45"/>
      <c r="N26" s="45" t="s">
        <v>24</v>
      </c>
      <c r="O26" s="33">
        <v>58</v>
      </c>
      <c r="P26" s="34">
        <v>58</v>
      </c>
      <c r="Q26" s="34">
        <v>58</v>
      </c>
      <c r="R26" s="34">
        <v>58</v>
      </c>
      <c r="S26" s="34">
        <v>58</v>
      </c>
      <c r="T26" s="34">
        <v>58</v>
      </c>
      <c r="U26" s="34">
        <v>58</v>
      </c>
      <c r="V26" s="35">
        <v>58</v>
      </c>
      <c r="W26" s="36"/>
    </row>
    <row r="27" spans="1:23">
      <c r="A27" s="44" t="s">
        <v>275</v>
      </c>
      <c r="B27" s="43" t="s">
        <v>266</v>
      </c>
      <c r="C27" s="24">
        <v>7.3944987024524678E-2</v>
      </c>
      <c r="D27" s="25">
        <v>0.21652051669463318</v>
      </c>
      <c r="E27" s="30" t="s">
        <v>339</v>
      </c>
      <c r="F27" s="30" t="s">
        <v>340</v>
      </c>
      <c r="G27" s="30" t="s">
        <v>341</v>
      </c>
      <c r="H27" s="30" t="s">
        <v>342</v>
      </c>
      <c r="I27" s="30" t="s">
        <v>343</v>
      </c>
      <c r="J27" s="25">
        <v>0.18253165079217873</v>
      </c>
      <c r="K27" s="31" t="s">
        <v>344</v>
      </c>
      <c r="L27" s="36"/>
      <c r="M27" s="46" t="s">
        <v>276</v>
      </c>
      <c r="N27" s="46"/>
      <c r="O27" s="46"/>
      <c r="P27" s="46"/>
      <c r="Q27" s="46"/>
      <c r="R27" s="46"/>
      <c r="S27" s="46"/>
      <c r="T27" s="46"/>
      <c r="U27" s="46"/>
      <c r="V27" s="46"/>
      <c r="W27" s="36"/>
    </row>
    <row r="28" spans="1:23">
      <c r="A28" s="43"/>
      <c r="B28" s="43" t="s">
        <v>267</v>
      </c>
      <c r="C28" s="24">
        <v>0.58119136501565782</v>
      </c>
      <c r="D28" s="25">
        <v>0.1025731173170427</v>
      </c>
      <c r="E28" s="25">
        <v>1.3360353330383124E-3</v>
      </c>
      <c r="F28" s="25">
        <v>1.1404451944567454E-4</v>
      </c>
      <c r="G28" s="25">
        <v>3.0372574576321359E-6</v>
      </c>
      <c r="H28" s="25">
        <v>1.9380143135851212E-5</v>
      </c>
      <c r="I28" s="25">
        <v>2.7937167758330619E-4</v>
      </c>
      <c r="J28" s="25">
        <v>0.17024681257182717</v>
      </c>
      <c r="K28" s="26">
        <v>2.6527171562063958E-5</v>
      </c>
      <c r="L28" s="36"/>
      <c r="M28" s="46" t="s">
        <v>277</v>
      </c>
      <c r="N28" s="46"/>
      <c r="O28" s="46"/>
      <c r="P28" s="46"/>
      <c r="Q28" s="46"/>
      <c r="R28" s="46"/>
      <c r="S28" s="46"/>
      <c r="T28" s="46"/>
      <c r="U28" s="46"/>
      <c r="V28" s="46"/>
      <c r="W28" s="36"/>
    </row>
    <row r="29" spans="1:23">
      <c r="A29" s="45"/>
      <c r="B29" s="45" t="s">
        <v>24</v>
      </c>
      <c r="C29" s="33">
        <v>58</v>
      </c>
      <c r="D29" s="34">
        <v>58</v>
      </c>
      <c r="E29" s="34">
        <v>58</v>
      </c>
      <c r="F29" s="34">
        <v>58</v>
      </c>
      <c r="G29" s="34">
        <v>58</v>
      </c>
      <c r="H29" s="34">
        <v>58</v>
      </c>
      <c r="I29" s="34">
        <v>58</v>
      </c>
      <c r="J29" s="34">
        <v>58</v>
      </c>
      <c r="K29" s="35">
        <v>58</v>
      </c>
      <c r="L29" s="36"/>
    </row>
    <row r="30" spans="1:23">
      <c r="A30" s="46" t="s">
        <v>276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36"/>
    </row>
    <row r="31" spans="1:23">
      <c r="A31" s="46" t="s">
        <v>277</v>
      </c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36"/>
    </row>
    <row r="32" spans="1:23">
      <c r="C32">
        <v>0.41</v>
      </c>
      <c r="E32">
        <v>0.56000000000000005</v>
      </c>
    </row>
    <row r="33" spans="3:5">
      <c r="C33">
        <v>0.59</v>
      </c>
      <c r="E33">
        <v>0.57999999999999996</v>
      </c>
    </row>
    <row r="34" spans="3:5">
      <c r="C34">
        <v>0.63</v>
      </c>
      <c r="E34">
        <v>0.74</v>
      </c>
    </row>
    <row r="35" spans="3:5">
      <c r="C35">
        <v>0.66</v>
      </c>
      <c r="E35">
        <v>0.76</v>
      </c>
    </row>
    <row r="36" spans="3:5">
      <c r="C36">
        <v>0.66</v>
      </c>
      <c r="E36">
        <v>0.78</v>
      </c>
    </row>
    <row r="37" spans="3:5">
      <c r="C37">
        <v>0.69</v>
      </c>
      <c r="E37">
        <v>0.81</v>
      </c>
    </row>
    <row r="38" spans="3:5">
      <c r="C38">
        <v>0.7</v>
      </c>
      <c r="E38">
        <v>0.82</v>
      </c>
    </row>
    <row r="39" spans="3:5">
      <c r="C39">
        <v>0.72</v>
      </c>
      <c r="E39">
        <v>0.82</v>
      </c>
    </row>
    <row r="41" spans="3:5">
      <c r="C41">
        <f>MEDIAN(C32:C39)</f>
        <v>0.66</v>
      </c>
      <c r="E41">
        <f>MEDIAN(E32:E39)</f>
        <v>0.77</v>
      </c>
    </row>
  </sheetData>
  <sortState xmlns:xlrd2="http://schemas.microsoft.com/office/spreadsheetml/2017/richdata2" ref="E32:E39">
    <sortCondition ref="E32"/>
  </sortState>
  <mergeCells count="2">
    <mergeCell ref="A1:K1"/>
    <mergeCell ref="M1:V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13FDE0D2065B418942C0A048AA50D3" ma:contentTypeVersion="8" ma:contentTypeDescription="Create a new document." ma:contentTypeScope="" ma:versionID="b247ecf5373b0104e13c18d76b76f81c">
  <xsd:schema xmlns:xsd="http://www.w3.org/2001/XMLSchema" xmlns:xs="http://www.w3.org/2001/XMLSchema" xmlns:p="http://schemas.microsoft.com/office/2006/metadata/properties" xmlns:ns3="bacd6477-f6fe-48f7-92af-cce7ab39583a" targetNamespace="http://schemas.microsoft.com/office/2006/metadata/properties" ma:root="true" ma:fieldsID="c8786b7cbdbaeb05886756e0315a43e9" ns3:_="">
    <xsd:import namespace="bacd6477-f6fe-48f7-92af-cce7ab39583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cd6477-f6fe-48f7-92af-cce7ab3958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00120EC-9CA3-42BC-8940-2197EB45DE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acd6477-f6fe-48f7-92af-cce7ab3958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2E7BFA4-B9A1-45EE-937B-B192774B464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02540F4-D26D-48D0-BF5C-45F515E331BD}">
  <ds:schemaRefs>
    <ds:schemaRef ds:uri="http://schemas.microsoft.com/office/2006/metadata/properties"/>
    <ds:schemaRef ds:uri="http://www.w3.org/XML/1998/namespace"/>
    <ds:schemaRef ds:uri="http://purl.org/dc/terms/"/>
    <ds:schemaRef ds:uri="bacd6477-f6fe-48f7-92af-cce7ab39583a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Item Level</vt:lpstr>
      <vt:lpstr>Scale Level</vt:lpstr>
      <vt:lpstr>Targeted</vt:lpstr>
      <vt:lpstr>Fit Tests</vt:lpstr>
      <vt:lpstr>Retest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Boudreaux</dc:creator>
  <cp:lastModifiedBy>Vinícius Koehler</cp:lastModifiedBy>
  <dcterms:created xsi:type="dcterms:W3CDTF">2020-06-03T15:10:32Z</dcterms:created>
  <dcterms:modified xsi:type="dcterms:W3CDTF">2023-02-10T00:06:27Z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0x0101009E13FDE0D2065B418942C0A048AA50D3</vt:lpwstr>
  </property>
</Properties>
</file>