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5.xml" ContentType="application/vnd.openxmlformats-officedocument.spreadsheetml.externalLink+xml"/>
  <Override PartName="/xl/externalLinks/_rels/externalLink26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25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24.xml.rels" ContentType="application/vnd.openxmlformats-package.relationships+xml"/>
  <Override PartName="/xl/externalLinks/_rels/externalLink23.xml.rels" ContentType="application/vnd.openxmlformats-package.relationships+xml"/>
  <Override PartName="/xl/externalLinks/_rels/externalLink22.xml.rels" ContentType="application/vnd.openxmlformats-package.relationships+xml"/>
  <Override PartName="/xl/externalLinks/_rels/externalLink21.xml.rels" ContentType="application/vnd.openxmlformats-package.relationships+xml"/>
  <Override PartName="/xl/externalLinks/_rels/externalLink20.xml.rels" ContentType="application/vnd.openxmlformats-package.relationships+xml"/>
  <Override PartName="/xl/externalLinks/_rels/externalLink19.xml.rels" ContentType="application/vnd.openxmlformats-package.relationships+xml"/>
  <Override PartName="/xl/externalLinks/_rels/externalLink18.xml.rels" ContentType="application/vnd.openxmlformats-package.relationships+xml"/>
  <Override PartName="/xl/externalLinks/_rels/externalLink17.xml.rels" ContentType="application/vnd.openxmlformats-package.relationships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dias" sheetId="1" state="visible" r:id="rId2"/>
    <sheet name="sigma_010" sheetId="2" state="visible" r:id="rId3"/>
    <sheet name="sigma_025" sheetId="3" state="visible" r:id="rId4"/>
    <sheet name="sigma_050" sheetId="4" state="visible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<sst xmlns="http://schemas.openxmlformats.org/spreadsheetml/2006/main" count="182" uniqueCount="33">
  <si>
    <t xml:space="preserve">PSNR Improvement (%) – médias</t>
  </si>
  <si>
    <t xml:space="preserve">sigma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</si>
  <si>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</si>
  <si>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</si>
  <si>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</si>
  <si>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</si>
  <si>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</si>
  <si>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</si>
  <si>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</si>
  <si>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max</t>
  </si>
  <si>
    <t xml:space="preserve">max- delta</t>
  </si>
  <si>
    <t xml:space="preserve">media</t>
  </si>
  <si>
    <t xml:space="preserve">delta</t>
  </si>
  <si>
    <t xml:space="preserve">SSIM Improvement (%) – médias</t>
  </si>
  <si>
    <t xml:space="preserve">PSNR Improvement ( % ) - sigma=10</t>
  </si>
  <si>
    <t xml:space="preserve">Imagem</t>
  </si>
  <si>
    <t xml:space="preserve">C001</t>
  </si>
  <si>
    <t xml:space="preserve">C002</t>
  </si>
  <si>
    <t xml:space="preserve">C004</t>
  </si>
  <si>
    <t xml:space="preserve">C009</t>
  </si>
  <si>
    <t xml:space="preserve">C011</t>
  </si>
  <si>
    <t xml:space="preserve">C012</t>
  </si>
  <si>
    <t xml:space="preserve">C013</t>
  </si>
  <si>
    <t xml:space="preserve">C015</t>
  </si>
  <si>
    <t xml:space="preserve">C016</t>
  </si>
  <si>
    <t xml:space="preserve">C017</t>
  </si>
  <si>
    <t xml:space="preserve">C019</t>
  </si>
  <si>
    <t xml:space="preserve">C024</t>
  </si>
  <si>
    <t xml:space="preserve">Average</t>
  </si>
  <si>
    <t xml:space="preserve">SSIM Improvement ( % ) - sigma=10</t>
  </si>
  <si>
    <t xml:space="preserve">Improvement ( % ) - sigma=25</t>
  </si>
  <si>
    <t xml:space="preserve">SSIM Improvement ( % ) - sigma=25</t>
  </si>
  <si>
    <t xml:space="preserve">Improvement ( % ) - sigma=50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</si>
</sst>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127622"/>
        <bgColor rgb="FF008080"/>
      </patternFill>
    </fill>
    <fill>
      <patternFill patternType="solid">
        <fgColor rgb="FFAFD095"/>
        <bgColor rgb="FFB2B2B2"/>
      </patternFill>
    </fill>
    <fill>
      <patternFill patternType="solid">
        <fgColor rgb="FFDDE8C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2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6.xml"/><Relationship Id="rId8" Type="http://schemas.openxmlformats.org/officeDocument/2006/relationships/externalLink" Target="externalLinks/externalLink17.xml"/><Relationship Id="rId9" Type="http://schemas.openxmlformats.org/officeDocument/2006/relationships/externalLink" Target="externalLinks/externalLink18.xml"/><Relationship Id="rId10" Type="http://schemas.openxmlformats.org/officeDocument/2006/relationships/externalLink" Target="externalLinks/externalLink19.xml"/><Relationship Id="rId11" Type="http://schemas.openxmlformats.org/officeDocument/2006/relationships/externalLink" Target="externalLinks/externalLink20.xml"/><Relationship Id="rId12" Type="http://schemas.openxmlformats.org/officeDocument/2006/relationships/externalLink" Target="externalLinks/externalLink21.xml"/><Relationship Id="rId13" Type="http://schemas.openxmlformats.org/officeDocument/2006/relationships/externalLink" Target="externalLinks/externalLink22.xml"/><Relationship Id="rId14" Type="http://schemas.openxmlformats.org/officeDocument/2006/relationships/externalLink" Target="externalLinks/externalLink23.xml"/><Relationship Id="rId15" Type="http://schemas.openxmlformats.org/officeDocument/2006/relationships/externalLink" Target="externalLinks/externalLink24.xml"/><Relationship Id="rId16" Type="http://schemas.openxmlformats.org/officeDocument/2006/relationships/externalLink" Target="externalLinks/externalLink25.xml"/><Relationship Id="rId17" Type="http://schemas.openxmlformats.org/officeDocument/2006/relationships/externalLink" Target="externalLinks/externalLink26.xml"/><Relationship Id="rId18" Type="http://schemas.openxmlformats.org/officeDocument/2006/relationships/sharedStrings" Target="sharedStrings.xm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01_120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02_120.xlsx" TargetMode="External"/>
</Relationships>
</file>

<file path=xl/externalLinks/_rels/externalLink17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04_120.xlsx" TargetMode="External"/>
</Relationships>
</file>

<file path=xl/externalLinks/_rels/externalLink18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09_120.xlsx" TargetMode="External"/>
</Relationships>
</file>

<file path=xl/externalLinks/_rels/externalLink19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1_120.xlsx" TargetMode="External"/>
</Relationships>
</file>

<file path=xl/externalLinks/_rels/externalLink20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2_120.xlsx" TargetMode="External"/>
</Relationships>
</file>

<file path=xl/externalLinks/_rels/externalLink21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3_120.xlsx" TargetMode="External"/>
</Relationships>
</file>

<file path=xl/externalLinks/_rels/externalLink22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5_120.xlsx" TargetMode="External"/>
</Relationships>
</file>

<file path=xl/externalLinks/_rels/externalLink23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6_120.xlsx" TargetMode="External"/>
</Relationships>
</file>

<file path=xl/externalLinks/_rels/externalLink24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7_120.xlsx" TargetMode="External"/>
</Relationships>
</file>

<file path=xl/externalLinks/_rels/externalLink25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19_120.xlsx" TargetMode="External"/>
</Relationships>
</file>

<file path=xl/externalLinks/_rels/externalLink26.xml.rels><?xml version="1.0" encoding="UTF-8"?>
<Relationships xmlns="http://schemas.openxmlformats.org/package/2006/relationships"><Relationship Id="rId1" Type="http://schemas.openxmlformats.org/officeDocument/2006/relationships/externalLinkPath" Target="mnt/Dados/vinma/documentos/Gradua&#231;&#227;o/TCC/results/HW_C024_120.xlsx" TargetMode="External"/>
</Relationships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0.0150023200479274</v>
          </cell>
          <cell r="D29">
            <v>0.0144871629161924</v>
          </cell>
          <cell r="E29">
            <v>0.0143610994389121</v>
          </cell>
          <cell r="F29">
            <v>0.0144872141662332</v>
          </cell>
          <cell r="G29">
            <v>0.0132297866137071</v>
          </cell>
          <cell r="H29">
            <v>0.0112394102631886</v>
          </cell>
          <cell r="I29">
            <v>0.0113323563950322</v>
          </cell>
        </row>
      </sheetData>
      <sheetData sheetId="2">
        <row r="29">
          <cell r="C29">
            <v>0.146929528610116</v>
          </cell>
          <cell r="D29">
            <v>0.143982140162089</v>
          </cell>
          <cell r="E29">
            <v>0.147339074667739</v>
          </cell>
          <cell r="F29">
            <v>0.143982121773899</v>
          </cell>
          <cell r="G29">
            <v>0.0948138908474033</v>
          </cell>
          <cell r="H29">
            <v>0.138111596402866</v>
          </cell>
          <cell r="I29">
            <v>0.146126969179095</v>
          </cell>
        </row>
      </sheetData>
      <sheetData sheetId="3">
        <row r="29">
          <cell r="C29">
            <v>0.399295728436299</v>
          </cell>
          <cell r="D29">
            <v>0.392577268892465</v>
          </cell>
          <cell r="E29">
            <v>0.399082584757356</v>
          </cell>
          <cell r="F29">
            <v>0.392577401290036</v>
          </cell>
          <cell r="G29">
            <v>0.185324666012471</v>
          </cell>
          <cell r="H29">
            <v>0.327054508252016</v>
          </cell>
          <cell r="I29">
            <v>0.288598398804769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0.190354569689008</v>
          </cell>
          <cell r="D29">
            <v>0.186571530564158</v>
          </cell>
          <cell r="E29">
            <v>0.187760262366344</v>
          </cell>
          <cell r="F29">
            <v>0.186571134218299</v>
          </cell>
          <cell r="G29">
            <v>0.147559865704945</v>
          </cell>
          <cell r="H29">
            <v>0.170071460453515</v>
          </cell>
          <cell r="I29">
            <v>0.158834597160885</v>
          </cell>
        </row>
      </sheetData>
      <sheetData sheetId="2">
        <row r="29">
          <cell r="C29">
            <v>0.850792638730103</v>
          </cell>
          <cell r="D29">
            <v>0.866249458838733</v>
          </cell>
          <cell r="E29">
            <v>0.834024262243084</v>
          </cell>
          <cell r="F29">
            <v>0.866249608491962</v>
          </cell>
          <cell r="G29">
            <v>0.624064727561362</v>
          </cell>
          <cell r="H29">
            <v>0.797609399981152</v>
          </cell>
          <cell r="I29">
            <v>0.764280334156789</v>
          </cell>
        </row>
      </sheetData>
      <sheetData sheetId="3">
        <row r="29">
          <cell r="C29">
            <v>1.86737992506708</v>
          </cell>
          <cell r="D29">
            <v>1.91055651749686</v>
          </cell>
          <cell r="E29">
            <v>1.82585633353872</v>
          </cell>
          <cell r="F29">
            <v>1.91055671062721</v>
          </cell>
          <cell r="G29">
            <v>0.893656364107104</v>
          </cell>
          <cell r="H29">
            <v>1.59682188443319</v>
          </cell>
          <cell r="I29">
            <v>1.49268731159063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0.114349686568614</v>
          </cell>
          <cell r="D29">
            <v>0.107684836801564</v>
          </cell>
          <cell r="E29">
            <v>0.113315200396592</v>
          </cell>
          <cell r="F29">
            <v>0.107684857906484</v>
          </cell>
          <cell r="G29">
            <v>0.0739286708625581</v>
          </cell>
          <cell r="H29">
            <v>0.106200755001741</v>
          </cell>
          <cell r="I29">
            <v>0.101687692910505</v>
          </cell>
        </row>
      </sheetData>
      <sheetData sheetId="2">
        <row r="29">
          <cell r="C29">
            <v>0.654661906477919</v>
          </cell>
          <cell r="D29">
            <v>0.648421419636462</v>
          </cell>
          <cell r="E29">
            <v>0.648293088311532</v>
          </cell>
          <cell r="F29">
            <v>0.648420661536688</v>
          </cell>
          <cell r="G29">
            <v>0.434463230396888</v>
          </cell>
          <cell r="H29">
            <v>0.592374537301474</v>
          </cell>
          <cell r="I29">
            <v>0.532923778480526</v>
          </cell>
        </row>
      </sheetData>
      <sheetData sheetId="3">
        <row r="29">
          <cell r="C29">
            <v>1.55994251384601</v>
          </cell>
          <cell r="D29">
            <v>1.51716502331188</v>
          </cell>
          <cell r="E29">
            <v>1.51619618082789</v>
          </cell>
          <cell r="F29">
            <v>1.51716529633483</v>
          </cell>
          <cell r="G29">
            <v>0.846572891596943</v>
          </cell>
          <cell r="H29">
            <v>1.29997005788099</v>
          </cell>
          <cell r="I29">
            <v>1.10552691273554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0.0255654827377628</v>
          </cell>
          <cell r="D29">
            <v>0.0238344915040031</v>
          </cell>
          <cell r="E29">
            <v>0.0282036426266146</v>
          </cell>
          <cell r="F29">
            <v>0.0238349004059568</v>
          </cell>
          <cell r="G29">
            <v>0.00233145299726531</v>
          </cell>
          <cell r="H29">
            <v>0.0247044648467028</v>
          </cell>
          <cell r="I29">
            <v>0.0226097512531212</v>
          </cell>
        </row>
      </sheetData>
      <sheetData sheetId="2">
        <row r="29">
          <cell r="C29">
            <v>0.325525183990545</v>
          </cell>
          <cell r="D29">
            <v>0.318798907223536</v>
          </cell>
          <cell r="E29">
            <v>0.324877736374576</v>
          </cell>
          <cell r="F29">
            <v>0.318798923413948</v>
          </cell>
          <cell r="G29">
            <v>0.191743543201194</v>
          </cell>
          <cell r="H29">
            <v>0.264232063165231</v>
          </cell>
          <cell r="I29">
            <v>0.197332457558496</v>
          </cell>
        </row>
      </sheetData>
      <sheetData sheetId="3">
        <row r="29">
          <cell r="C29">
            <v>0.903089908590462</v>
          </cell>
          <cell r="D29">
            <v>0.810824140711385</v>
          </cell>
          <cell r="E29">
            <v>0.846681922007332</v>
          </cell>
          <cell r="F29">
            <v>0.810823860770797</v>
          </cell>
          <cell r="G29">
            <v>0.411111647185195</v>
          </cell>
          <cell r="H29">
            <v>0.588601241867948</v>
          </cell>
          <cell r="I29">
            <v>0.338160201428275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0.075354644325568</v>
          </cell>
          <cell r="D29">
            <v>0.0680623682274823</v>
          </cell>
          <cell r="E29">
            <v>0.0728586010693009</v>
          </cell>
          <cell r="F29">
            <v>0.0680624048881721</v>
          </cell>
          <cell r="G29">
            <v>0.0252504615202941</v>
          </cell>
          <cell r="H29">
            <v>0.065488711561619</v>
          </cell>
          <cell r="I29">
            <v>0.0582822386286562</v>
          </cell>
        </row>
      </sheetData>
      <sheetData sheetId="2">
        <row r="29">
          <cell r="C29">
            <v>0.486441177889824</v>
          </cell>
          <cell r="D29">
            <v>0.471336966234978</v>
          </cell>
          <cell r="E29">
            <v>0.486625647223167</v>
          </cell>
          <cell r="F29">
            <v>0.47133647788716</v>
          </cell>
          <cell r="G29">
            <v>0.251390627316089</v>
          </cell>
          <cell r="H29">
            <v>0.420448754524839</v>
          </cell>
          <cell r="I29">
            <v>0.368317518593668</v>
          </cell>
        </row>
      </sheetData>
      <sheetData sheetId="3">
        <row r="29">
          <cell r="C29">
            <v>1.18058150170442</v>
          </cell>
          <cell r="D29">
            <v>1.05647560105929</v>
          </cell>
          <cell r="E29">
            <v>1.16758601911999</v>
          </cell>
          <cell r="F29">
            <v>1.05647597547569</v>
          </cell>
          <cell r="G29">
            <v>0.374619271985542</v>
          </cell>
          <cell r="H29">
            <v>0.774431372039494</v>
          </cell>
          <cell r="I29">
            <v>0.552019007455137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0.216214587716307</v>
          </cell>
          <cell r="D29">
            <v>0.212372840701201</v>
          </cell>
          <cell r="E29">
            <v>0.214933558510771</v>
          </cell>
          <cell r="F29">
            <v>0.212372733403556</v>
          </cell>
          <cell r="G29">
            <v>0.172858302701617</v>
          </cell>
          <cell r="H29">
            <v>0.205805463039401</v>
          </cell>
          <cell r="I29">
            <v>0.198107500521983</v>
          </cell>
        </row>
      </sheetData>
      <sheetData sheetId="2">
        <row r="29">
          <cell r="C29">
            <v>1.0083458799985</v>
          </cell>
          <cell r="D29">
            <v>1.00107266914118</v>
          </cell>
          <cell r="E29">
            <v>0.996778706389987</v>
          </cell>
          <cell r="F29">
            <v>1.00107147563503</v>
          </cell>
          <cell r="G29">
            <v>0.741169420492139</v>
          </cell>
          <cell r="H29">
            <v>0.941772861609193</v>
          </cell>
          <cell r="I29">
            <v>0.887078411876093</v>
          </cell>
        </row>
      </sheetData>
      <sheetData sheetId="3">
        <row r="29">
          <cell r="C29">
            <v>2.24722091900586</v>
          </cell>
          <cell r="D29">
            <v>2.21577334789553</v>
          </cell>
          <cell r="E29">
            <v>2.19526337704583</v>
          </cell>
          <cell r="F29">
            <v>2.21577431459872</v>
          </cell>
          <cell r="G29">
            <v>1.35507974204815</v>
          </cell>
          <cell r="H29">
            <v>1.98101474100771</v>
          </cell>
          <cell r="I29">
            <v>1.82650128819924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0.0728031232594015</v>
          </cell>
          <cell r="D29">
            <v>0.069488236501475</v>
          </cell>
          <cell r="E29">
            <v>0.0726352040367637</v>
          </cell>
          <cell r="F29">
            <v>0.0694881434704518</v>
          </cell>
          <cell r="G29">
            <v>0.040534144707298</v>
          </cell>
          <cell r="H29">
            <v>0.0712047700010477</v>
          </cell>
          <cell r="I29">
            <v>0.0688706614189791</v>
          </cell>
        </row>
      </sheetData>
      <sheetData sheetId="2">
        <row r="29">
          <cell r="C29">
            <v>0.439895121180438</v>
          </cell>
          <cell r="D29">
            <v>0.439286173190259</v>
          </cell>
          <cell r="E29">
            <v>0.439262339693802</v>
          </cell>
          <cell r="F29">
            <v>0.439285788882572</v>
          </cell>
          <cell r="G29">
            <v>0.283997307349926</v>
          </cell>
          <cell r="H29">
            <v>0.415613558935877</v>
          </cell>
          <cell r="I29">
            <v>0.369552789187187</v>
          </cell>
        </row>
      </sheetData>
      <sheetData sheetId="3">
        <row r="29">
          <cell r="C29">
            <v>1.05457718987271</v>
          </cell>
          <cell r="D29">
            <v>1.04829906835938</v>
          </cell>
          <cell r="E29">
            <v>1.04150651218057</v>
          </cell>
          <cell r="F29">
            <v>1.0482993283933</v>
          </cell>
          <cell r="G29">
            <v>0.607786356905166</v>
          </cell>
          <cell r="H29">
            <v>0.916714424269588</v>
          </cell>
          <cell r="I29">
            <v>0.808369486186774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0.230602439317195</v>
          </cell>
          <cell r="D29">
            <v>0.228720324608266</v>
          </cell>
          <cell r="E29">
            <v>0.227670536980391</v>
          </cell>
          <cell r="F29">
            <v>0.228720540845174</v>
          </cell>
          <cell r="G29">
            <v>0.188498269704659</v>
          </cell>
          <cell r="H29">
            <v>0.211349208380729</v>
          </cell>
          <cell r="I29">
            <v>0.199142601777254</v>
          </cell>
        </row>
      </sheetData>
      <sheetData sheetId="2">
        <row r="29">
          <cell r="C29">
            <v>0.971165506508006</v>
          </cell>
          <cell r="D29">
            <v>0.968541182888771</v>
          </cell>
          <cell r="E29">
            <v>0.940504861663558</v>
          </cell>
          <cell r="F29">
            <v>0.968540166995121</v>
          </cell>
          <cell r="G29">
            <v>0.696974993795409</v>
          </cell>
          <cell r="H29">
            <v>0.846575784530461</v>
          </cell>
          <cell r="I29">
            <v>0.756974851039586</v>
          </cell>
        </row>
      </sheetData>
      <sheetData sheetId="3">
        <row r="29">
          <cell r="C29">
            <v>1.97644824644521</v>
          </cell>
          <cell r="D29">
            <v>1.91812823397441</v>
          </cell>
          <cell r="E29">
            <v>1.87072014846358</v>
          </cell>
          <cell r="F29">
            <v>1.91812692982874</v>
          </cell>
          <cell r="G29">
            <v>1.07918579677221</v>
          </cell>
          <cell r="H29">
            <v>1.61243689565852</v>
          </cell>
          <cell r="I29">
            <v>1.39862284022862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0.0228137042751119</v>
          </cell>
          <cell r="D29">
            <v>0.021476596875069</v>
          </cell>
          <cell r="E29">
            <v>0.022618215311564</v>
          </cell>
          <cell r="F29">
            <v>0.0214766001937709</v>
          </cell>
          <cell r="G29">
            <v>0.00925750906555427</v>
          </cell>
          <cell r="H29">
            <v>0.0232177836657378</v>
          </cell>
          <cell r="I29">
            <v>0.0230387045863637</v>
          </cell>
        </row>
      </sheetData>
      <sheetData sheetId="2">
        <row r="29">
          <cell r="C29">
            <v>0.253172202545831</v>
          </cell>
          <cell r="D29">
            <v>0.248646142131161</v>
          </cell>
          <cell r="E29">
            <v>0.255454270004434</v>
          </cell>
          <cell r="F29">
            <v>0.248646233731727</v>
          </cell>
          <cell r="G29">
            <v>0.162235285390193</v>
          </cell>
          <cell r="H29">
            <v>0.235735845792369</v>
          </cell>
          <cell r="I29">
            <v>0.214685902490051</v>
          </cell>
        </row>
      </sheetData>
      <sheetData sheetId="3">
        <row r="29">
          <cell r="C29">
            <v>0.70743550372507</v>
          </cell>
          <cell r="D29">
            <v>0.675557013620641</v>
          </cell>
          <cell r="E29">
            <v>0.684630648431521</v>
          </cell>
          <cell r="F29">
            <v>0.67555635730085</v>
          </cell>
          <cell r="G29">
            <v>0.302959964521046</v>
          </cell>
          <cell r="H29">
            <v>0.501395097243843</v>
          </cell>
          <cell r="I29">
            <v>0.341886654021135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0.0912969540140625</v>
          </cell>
          <cell r="D29">
            <v>0.0722745909972229</v>
          </cell>
          <cell r="E29">
            <v>0.0788273705755972</v>
          </cell>
          <cell r="F29">
            <v>0.0722743863569445</v>
          </cell>
          <cell r="G29">
            <v>0.0319042977044427</v>
          </cell>
          <cell r="H29">
            <v>0.0687499648052165</v>
          </cell>
          <cell r="I29">
            <v>0.0600683447931259</v>
          </cell>
        </row>
      </sheetData>
      <sheetData sheetId="2">
        <row r="29">
          <cell r="C29">
            <v>0.580836738556819</v>
          </cell>
          <cell r="D29">
            <v>0.534172205833025</v>
          </cell>
          <cell r="E29">
            <v>0.532782802979359</v>
          </cell>
          <cell r="F29">
            <v>0.534172596331684</v>
          </cell>
          <cell r="G29">
            <v>0.3012508547325</v>
          </cell>
          <cell r="H29">
            <v>0.446303152358947</v>
          </cell>
          <cell r="I29">
            <v>0.304149606090287</v>
          </cell>
        </row>
      </sheetData>
      <sheetData sheetId="3">
        <row r="29">
          <cell r="C29">
            <v>1.27545327600838</v>
          </cell>
          <cell r="D29">
            <v>1.07511579418567</v>
          </cell>
          <cell r="E29">
            <v>1.08030434177186</v>
          </cell>
          <cell r="F29">
            <v>1.07511860546125</v>
          </cell>
          <cell r="G29">
            <v>0.292477429310508</v>
          </cell>
          <cell r="H29">
            <v>0.62951440781546</v>
          </cell>
          <cell r="I29">
            <v>0.0231368281906944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0.00814414581619386</v>
          </cell>
          <cell r="D29">
            <v>0.00955803179473394</v>
          </cell>
          <cell r="E29">
            <v>0.00918755683457065</v>
          </cell>
          <cell r="F29">
            <v>0.00955803558345035</v>
          </cell>
          <cell r="G29">
            <v>-0.00156108471012283</v>
          </cell>
          <cell r="H29">
            <v>0.00561810681094102</v>
          </cell>
          <cell r="I29">
            <v>0.00350340364070862</v>
          </cell>
        </row>
      </sheetData>
      <sheetData sheetId="2">
        <row r="29">
          <cell r="C29">
            <v>0.178223845002732</v>
          </cell>
          <cell r="D29">
            <v>0.179449423268783</v>
          </cell>
          <cell r="E29">
            <v>0.184166086938256</v>
          </cell>
          <cell r="F29">
            <v>0.179449502409329</v>
          </cell>
          <cell r="G29">
            <v>0.0913337420686414</v>
          </cell>
          <cell r="H29">
            <v>0.152599373441499</v>
          </cell>
          <cell r="I29">
            <v>0.120723403870655</v>
          </cell>
        </row>
      </sheetData>
      <sheetData sheetId="3">
        <row r="29">
          <cell r="C29">
            <v>0.50844155333201</v>
          </cell>
          <cell r="D29">
            <v>0.475300203680986</v>
          </cell>
          <cell r="E29">
            <v>0.485971431164509</v>
          </cell>
          <cell r="F29">
            <v>0.475300293869648</v>
          </cell>
          <cell r="G29">
            <v>0.175229297928272</v>
          </cell>
          <cell r="H29">
            <v>0.279029091149216</v>
          </cell>
          <cell r="I29">
            <v>0.115687210433676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medias"/>
      <sheetName val="sigma_010"/>
      <sheetName val="sigma_025"/>
      <sheetName val="sigma_050"/>
    </sheetNames>
    <sheetDataSet>
      <sheetData sheetId="0"/>
      <sheetData sheetId="1">
        <row r="29">
          <cell r="C29">
            <v>0.0592579353627711</v>
          </cell>
          <cell r="D29">
            <v>0.0586641944401867</v>
          </cell>
          <cell r="E29">
            <v>0.060416513240198</v>
          </cell>
          <cell r="F29">
            <v>0.0586642587242224</v>
          </cell>
          <cell r="G29">
            <v>0.0394546492375561</v>
          </cell>
          <cell r="H29">
            <v>0.0519303558350078</v>
          </cell>
          <cell r="I29">
            <v>0.0474583534834568</v>
          </cell>
        </row>
      </sheetData>
      <sheetData sheetId="2">
        <row r="29">
          <cell r="C29">
            <v>0.355833731468629</v>
          </cell>
          <cell r="D29">
            <v>0.357989221494816</v>
          </cell>
          <cell r="E29">
            <v>0.355902722346301</v>
          </cell>
          <cell r="F29">
            <v>0.357989012531754</v>
          </cell>
          <cell r="G29">
            <v>0.209440665405224</v>
          </cell>
          <cell r="H29">
            <v>0.294440247463483</v>
          </cell>
          <cell r="I29">
            <v>0.234359584993337</v>
          </cell>
        </row>
      </sheetData>
      <sheetData sheetId="3">
        <row r="29">
          <cell r="C29">
            <v>0.807288887302343</v>
          </cell>
          <cell r="D29">
            <v>0.778056713355573</v>
          </cell>
          <cell r="E29">
            <v>0.789727745252632</v>
          </cell>
          <cell r="F29">
            <v>0.77805747975055</v>
          </cell>
          <cell r="G29">
            <v>0.305246775294732</v>
          </cell>
          <cell r="H29">
            <v>0.477466653438995</v>
          </cell>
          <cell r="I29">
            <v>0.249917103094572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7.95"/>
    <col collapsed="false" customWidth="true" hidden="false" outlineLevel="0" max="7" min="3" style="0" width="7.68"/>
    <col collapsed="false" customWidth="true" hidden="false" outlineLevel="0" max="8" min="8" style="0" width="8.86"/>
    <col collapsed="false" customWidth="true" hidden="false" outlineLevel="0" max="9" min="9" style="0" width="1.39"/>
    <col collapsed="false" customWidth="true" hidden="false" outlineLevel="0" max="11" min="10" style="0" width="7.07"/>
    <col collapsed="false" customWidth="true" hidden="false" outlineLevel="0" max="13" min="12" style="0" width="7.68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3.8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customFormat="false" ht="13.8" hidden="false" customHeight="false" outlineLevel="0" collapsed="false">
      <c r="A3" s="5" t="n">
        <v>10</v>
      </c>
      <c r="B3" s="6" t="n">
        <f aca="false">AVERAGE(sigma_010!B$3:B$14)</f>
        <v>0.102593086251656</v>
      </c>
      <c r="C3" s="7" t="n">
        <f aca="false">AVERAGE(sigma_010!C$3:C$14)</f>
        <v>0.090537694331241</v>
      </c>
      <c r="D3" s="7" t="n">
        <f aca="false">AVERAGE(sigma_010!D$3:D$14)</f>
        <v>0.0977004407730095</v>
      </c>
      <c r="E3" s="7" t="n">
        <f aca="false">AVERAGE(sigma_010!E$3:E$14)</f>
        <v>0.090537769978659</v>
      </c>
      <c r="F3" s="8" t="n">
        <f aca="false">AVERAGE(sigma_010!F$3:F$14)</f>
        <v>0.0479659859483151</v>
      </c>
      <c r="G3" s="7" t="n">
        <f aca="false">AVERAGE(sigma_010!G$3:G$14)</f>
        <v>0.0971577579068579</v>
      </c>
      <c r="H3" s="7" t="n">
        <f aca="false">AVERAGE(sigma_010!H$3:H$14)</f>
        <v>0.0883227379765251</v>
      </c>
      <c r="J3" s="9" t="n">
        <f aca="false">MAX($B3:$H3)</f>
        <v>0.102593086251656</v>
      </c>
      <c r="K3" s="10" t="n">
        <f aca="false">MAX($B3:$H3)-STDEV($B3:$H3)</f>
        <v>0.0843063542040201</v>
      </c>
      <c r="L3" s="10" t="n">
        <f aca="false">AVERAGE($B3:$H3)</f>
        <v>0.0878307818808947</v>
      </c>
      <c r="M3" s="10" t="n">
        <f aca="false">STDEV(B3:H3)</f>
        <v>0.0182867320476354</v>
      </c>
    </row>
    <row r="4" customFormat="false" ht="13.8" hidden="false" customHeight="false" outlineLevel="0" collapsed="false">
      <c r="A4" s="5" t="n">
        <v>25</v>
      </c>
      <c r="B4" s="6" t="n">
        <f aca="false">AVERAGE(sigma_025!B$3:B$14)</f>
        <v>0.416892093666693</v>
      </c>
      <c r="C4" s="7" t="n">
        <f aca="false">AVERAGE(sigma_025!C$3:C$14)</f>
        <v>0.401621045567291</v>
      </c>
      <c r="D4" s="7" t="n">
        <f aca="false">AVERAGE(sigma_025!D$3:D$14)</f>
        <v>0.417296244853803</v>
      </c>
      <c r="E4" s="7" t="n">
        <f aca="false">AVERAGE(sigma_025!E$3:E$14)</f>
        <v>0.401620982377054</v>
      </c>
      <c r="F4" s="8" t="n">
        <f aca="false">AVERAGE(sigma_025!F$3:F$14)</f>
        <v>0.238937884197767</v>
      </c>
      <c r="G4" s="7" t="n">
        <f aca="false">AVERAGE(sigma_025!G$3:G$14)</f>
        <v>0.377523748462903</v>
      </c>
      <c r="H4" s="8" t="n">
        <f aca="false">AVERAGE(sigma_025!H$3:H$14)</f>
        <v>0.334543252003312</v>
      </c>
      <c r="J4" s="11" t="n">
        <f aca="false">MAX($B4:$H4)</f>
        <v>0.417296244853803</v>
      </c>
      <c r="K4" s="12" t="n">
        <f aca="false">MAX($B4:$H4)-STDEV($B4:$H4)</f>
        <v>0.352841743503415</v>
      </c>
      <c r="L4" s="12" t="n">
        <f aca="false">AVERAGE($B4:$H4)</f>
        <v>0.369776464446975</v>
      </c>
      <c r="M4" s="12" t="n">
        <f aca="false">STDEV(B4:H4)</f>
        <v>0.0644545013503876</v>
      </c>
    </row>
    <row r="5" customFormat="false" ht="13.8" hidden="false" customHeight="false" outlineLevel="0" collapsed="false">
      <c r="A5" s="5" t="n">
        <v>50</v>
      </c>
      <c r="B5" s="6" t="n">
        <f aca="false">AVERAGE(sigma_050!B$3:B$14)</f>
        <v>0.678174952172985</v>
      </c>
      <c r="C5" s="7" t="n">
        <f aca="false">AVERAGE(sigma_050!C$3:C$14)</f>
        <v>0.648567852617386</v>
      </c>
      <c r="D5" s="7" t="n">
        <f aca="false">AVERAGE(sigma_050!D$3:D$14)</f>
        <v>0.656737873693591</v>
      </c>
      <c r="E5" s="7" t="n">
        <f aca="false">AVERAGE(sigma_050!E$3:E$14)</f>
        <v>0.648567899684332</v>
      </c>
      <c r="F5" s="8" t="n">
        <f aca="false">AVERAGE(sigma_050!F$3:F$14)</f>
        <v>0.379360005924682</v>
      </c>
      <c r="G5" s="8" t="n">
        <f aca="false">AVERAGE(sigma_050!G$3:G$14)</f>
        <v>0.527738833651367</v>
      </c>
      <c r="H5" s="8" t="n">
        <f aca="false">AVERAGE(sigma_050!H$3:H$14)</f>
        <v>0.44078079867783</v>
      </c>
      <c r="J5" s="9" t="n">
        <f aca="false">MAX($B5:$H5)</f>
        <v>0.678174952172985</v>
      </c>
      <c r="K5" s="10" t="n">
        <f aca="false">MAX($B5:$H5)-STDEV($B5:$H5)</f>
        <v>0.558186185127619</v>
      </c>
      <c r="L5" s="10" t="n">
        <f aca="false">AVERAGE($B5:$H5)</f>
        <v>0.568561173774596</v>
      </c>
      <c r="M5" s="10" t="n">
        <f aca="false">STDEV(B5:H5)</f>
        <v>0.119988767045366</v>
      </c>
    </row>
    <row r="7" customFormat="false" ht="17.35" hidden="false" customHeight="true" outlineLevel="0" collapsed="false">
      <c r="A7" s="1" t="s">
        <v>13</v>
      </c>
      <c r="B7" s="1"/>
      <c r="C7" s="1"/>
      <c r="D7" s="1"/>
      <c r="E7" s="1"/>
      <c r="F7" s="1"/>
      <c r="G7" s="1"/>
      <c r="H7" s="1"/>
    </row>
    <row r="8" customFormat="false" ht="23.85" hidden="false" customHeight="false" outlineLevel="0" collapsed="false">
      <c r="A8" s="2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customFormat="false" ht="13.8" hidden="false" customHeight="false" outlineLevel="0" collapsed="false">
      <c r="A9" s="5" t="n">
        <v>10</v>
      </c>
      <c r="B9" s="6" t="n">
        <f aca="false">AVERAGE(sigma_010!B$19:B$30)</f>
        <v>0.0934799660941603</v>
      </c>
      <c r="C9" s="7" t="n">
        <f aca="false">AVERAGE(sigma_010!C$19:C$30)</f>
        <v>0.0894329338276295</v>
      </c>
      <c r="D9" s="7" t="n">
        <f aca="false">AVERAGE(sigma_010!D$19:D$30)</f>
        <v>0.0918989801156349</v>
      </c>
      <c r="E9" s="7" t="n">
        <f aca="false">AVERAGE(sigma_010!E$19:E$30)</f>
        <v>0.0894329341802262</v>
      </c>
      <c r="F9" s="8" t="n">
        <f aca="false">AVERAGE(sigma_010!F$19:F$30)</f>
        <v>0.0619371938424812</v>
      </c>
      <c r="G9" s="7" t="n">
        <f aca="false">AVERAGE(sigma_010!G$19:G$30)</f>
        <v>0.0846317045554039</v>
      </c>
      <c r="H9" s="8" t="n">
        <f aca="false">AVERAGE(sigma_010!H$19:H$30)</f>
        <v>0.0794113505475059</v>
      </c>
      <c r="J9" s="9" t="n">
        <f aca="false">MAX($B9:$H9)</f>
        <v>0.0934799660941603</v>
      </c>
      <c r="K9" s="10" t="n">
        <f aca="false">$J9-$M9</f>
        <v>0.0825345554464195</v>
      </c>
      <c r="L9" s="10" t="n">
        <f aca="false">AVERAGE($B9:$H9)</f>
        <v>0.0843178661661489</v>
      </c>
      <c r="M9" s="10" t="n">
        <f aca="false">STDEV(B9:H9)</f>
        <v>0.0109454106477408</v>
      </c>
    </row>
    <row r="10" customFormat="false" ht="13.8" hidden="false" customHeight="false" outlineLevel="0" collapsed="false">
      <c r="A10" s="5" t="n">
        <v>25</v>
      </c>
      <c r="B10" s="6" t="n">
        <f aca="false">AVERAGE(sigma_025!B$19:B$30)</f>
        <v>0.520985288413289</v>
      </c>
      <c r="C10" s="7" t="n">
        <f aca="false">AVERAGE(sigma_025!C$19:C$30)</f>
        <v>0.514828825836983</v>
      </c>
      <c r="D10" s="7" t="n">
        <f aca="false">AVERAGE(sigma_025!D$19:D$30)</f>
        <v>0.512167633236316</v>
      </c>
      <c r="E10" s="7" t="n">
        <f aca="false">AVERAGE(sigma_025!E$19:E$30)</f>
        <v>0.514828547468406</v>
      </c>
      <c r="F10" s="8" t="n">
        <f aca="false">AVERAGE(sigma_025!F$19:F$30)</f>
        <v>0.340239857379747</v>
      </c>
      <c r="G10" s="7" t="n">
        <f aca="false">AVERAGE(sigma_025!G$19:G$30)</f>
        <v>0.462151431292283</v>
      </c>
      <c r="H10" s="8" t="n">
        <f aca="false">AVERAGE(sigma_025!H$19:H$30)</f>
        <v>0.408042133959648</v>
      </c>
      <c r="J10" s="11" t="n">
        <f aca="false">MAX($B10:$H10)</f>
        <v>0.520985288413289</v>
      </c>
      <c r="K10" s="12" t="n">
        <f aca="false">$J10-$M10</f>
        <v>0.451349578464257</v>
      </c>
      <c r="L10" s="12" t="n">
        <f aca="false">AVERAGE($B10:$H10)</f>
        <v>0.467606245369525</v>
      </c>
      <c r="M10" s="12" t="n">
        <f aca="false">STDEV(B10:H10)</f>
        <v>0.069635709949032</v>
      </c>
    </row>
    <row r="11" customFormat="false" ht="13.8" hidden="false" customHeight="false" outlineLevel="0" collapsed="false">
      <c r="A11" s="5" t="n">
        <v>50</v>
      </c>
      <c r="B11" s="6" t="n">
        <f aca="false">AVERAGE(sigma_050!B$19:B$30)</f>
        <v>1.20726292944465</v>
      </c>
      <c r="C11" s="7" t="n">
        <f aca="false">AVERAGE(sigma_050!C$19:C$30)</f>
        <v>1.15615241054534</v>
      </c>
      <c r="D11" s="7" t="n">
        <f aca="false">AVERAGE(sigma_050!D$19:D$30)</f>
        <v>1.15862727038015</v>
      </c>
      <c r="E11" s="7" t="n">
        <f aca="false">AVERAGE(sigma_050!E$19:E$30)</f>
        <v>1.15615271280847</v>
      </c>
      <c r="F11" s="8" t="n">
        <f aca="false">AVERAGE(sigma_050!F$19:F$30)</f>
        <v>0.569104183638945</v>
      </c>
      <c r="G11" s="8" t="n">
        <f aca="false">AVERAGE(sigma_050!G$19:G$30)</f>
        <v>0.915370864588081</v>
      </c>
      <c r="H11" s="8" t="n">
        <f aca="false">AVERAGE(sigma_050!H$19:H$30)</f>
        <v>0.711759436864089</v>
      </c>
      <c r="J11" s="9" t="n">
        <f aca="false">MAX($B11:$H11)</f>
        <v>1.20726292944465</v>
      </c>
      <c r="K11" s="10" t="n">
        <f aca="false">$J11-$M11</f>
        <v>0.952131870990145</v>
      </c>
      <c r="L11" s="10" t="n">
        <f aca="false">AVERAGE($B11:$H11)</f>
        <v>0.982061401181389</v>
      </c>
      <c r="M11" s="10" t="n">
        <f aca="false">STDEV(B11:H11)</f>
        <v>0.25513105845451</v>
      </c>
    </row>
  </sheetData>
  <mergeCells count="2">
    <mergeCell ref="A1:H1"/>
    <mergeCell ref="A7:H7"/>
  </mergeCells>
  <conditionalFormatting sqref="A3:B3 C3:H5 A4:B5 A9:H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H5 B9:H11">
    <cfRule type="expression" priority="4" aboveAverage="0" equalAverage="0" bottom="0" percent="0" rank="0" text="" dxfId="2">
      <formula>#ref!=#ref!</formula>
    </cfRule>
    <cfRule type="expression" priority="5" aboveAverage="0" equalAverage="0" bottom="0" percent="0" rank="0" text="" dxfId="2">
      <formula>J3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1" activeCellId="0" sqref="G3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3" width="9.44"/>
    <col collapsed="false" customWidth="true" hidden="false" outlineLevel="0" max="2" min="2" style="13" width="7.75"/>
    <col collapsed="false" customWidth="true" hidden="false" outlineLevel="0" max="3" min="3" style="13" width="6.69"/>
    <col collapsed="false" customWidth="true" hidden="false" outlineLevel="0" max="4" min="4" style="13" width="6.57"/>
    <col collapsed="false" customWidth="true" hidden="false" outlineLevel="0" max="5" min="5" style="13" width="7.75"/>
    <col collapsed="false" customWidth="true" hidden="false" outlineLevel="0" max="6" min="6" style="13" width="6.57"/>
    <col collapsed="false" customWidth="true" hidden="false" outlineLevel="0" max="7" min="7" style="13" width="6.69"/>
    <col collapsed="false" customWidth="true" hidden="false" outlineLevel="0" max="8" min="8" style="13" width="9"/>
    <col collapsed="false" customWidth="true" hidden="false" outlineLevel="0" max="9" min="9" style="13" width="1.39"/>
    <col collapsed="false" customWidth="true" hidden="false" outlineLevel="0" max="11" min="10" style="13" width="7.07"/>
    <col collapsed="false" customWidth="true" hidden="false" outlineLevel="0" max="13" min="12" style="13" width="7.68"/>
    <col collapsed="false" customWidth="false" hidden="false" outlineLevel="0" max="1022" min="14" style="13" width="11.64"/>
    <col collapsed="false" customWidth="true" hidden="false" outlineLevel="0" max="1024" min="1023" style="13" width="11.52"/>
  </cols>
  <sheetData>
    <row r="1" customFormat="false" ht="17.35" hidden="false" customHeight="true" outlineLevel="0" collapsed="false">
      <c r="A1" s="14" t="s">
        <v>14</v>
      </c>
      <c r="B1" s="14"/>
      <c r="C1" s="14"/>
      <c r="D1" s="14"/>
      <c r="E1" s="14"/>
      <c r="F1" s="14"/>
      <c r="G1" s="14"/>
      <c r="H1" s="14"/>
    </row>
    <row r="2" customFormat="false" ht="23.7" hidden="false" customHeight="false" outlineLevel="0" collapsed="false">
      <c r="A2" s="15" t="s">
        <v>15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J2" s="17" t="s">
        <v>9</v>
      </c>
      <c r="K2" s="17" t="s">
        <v>10</v>
      </c>
      <c r="L2" s="17" t="s">
        <v>11</v>
      </c>
      <c r="M2" s="17" t="s">
        <v>12</v>
      </c>
    </row>
    <row r="3" customFormat="false" ht="13.8" hidden="false" customHeight="false" outlineLevel="0" collapsed="false">
      <c r="A3" s="18" t="s">
        <v>16</v>
      </c>
      <c r="B3" s="19" t="n">
        <f aca="false">[25]sigma_010!c14</f>
        <v>0.0508760855095018</v>
      </c>
      <c r="C3" s="20" t="n">
        <f aca="false">[18]sigma_010!d$14</f>
        <v>0.048566172406666</v>
      </c>
      <c r="D3" s="20" t="n">
        <f aca="false">[18]sigma_010!e$14</f>
        <v>0.0416918577291656</v>
      </c>
      <c r="E3" s="20" t="n">
        <f aca="false">[18]sigma_010!f$14</f>
        <v>0.0485665214445678</v>
      </c>
      <c r="F3" s="21" t="n">
        <f aca="false">[18]sigma_010!g$14</f>
        <v>0.0331265250067943</v>
      </c>
      <c r="G3" s="21" t="n">
        <f aca="false">[18]sigma_010!h$14</f>
        <v>0.0365233169553266</v>
      </c>
      <c r="H3" s="21" t="n">
        <f aca="false">[18]sigma_010!i$14</f>
        <v>0.0288971914978552</v>
      </c>
      <c r="J3" s="22" t="n">
        <f aca="false">MAX($B3:$I3)</f>
        <v>0.0508760855095018</v>
      </c>
      <c r="K3" s="23" t="n">
        <f aca="false">$J3-$M3</f>
        <v>0.0423047881179829</v>
      </c>
      <c r="L3" s="23" t="n">
        <f aca="false">AVERAGE($B3:$H3)</f>
        <v>0.0411782386499825</v>
      </c>
      <c r="M3" s="23" t="n">
        <f aca="false">STDEV($B3:$H3)</f>
        <v>0.00857129739151891</v>
      </c>
    </row>
    <row r="4" customFormat="false" ht="13.8" hidden="false" customHeight="false" outlineLevel="0" collapsed="false">
      <c r="A4" s="18" t="s">
        <v>17</v>
      </c>
      <c r="B4" s="19" t="n">
        <f aca="false">[22]sigma_010!c$14</f>
        <v>0.182778976080167</v>
      </c>
      <c r="C4" s="21" t="n">
        <f aca="false">[22]sigma_010!d$14</f>
        <v>0.16064494354761</v>
      </c>
      <c r="D4" s="20" t="n">
        <f aca="false">[22]sigma_010!e$14</f>
        <v>0.173159086109487</v>
      </c>
      <c r="E4" s="21" t="n">
        <f aca="false">[22]sigma_010!f$14</f>
        <v>0.160645072578314</v>
      </c>
      <c r="F4" s="21" t="n">
        <f aca="false">[22]sigma_010!g$14</f>
        <v>0.116868810749486</v>
      </c>
      <c r="G4" s="20" t="n">
        <f aca="false">[22]sigma_010!h$14</f>
        <v>0.171364149093643</v>
      </c>
      <c r="H4" s="21" t="n">
        <f aca="false">[22]sigma_010!i$14</f>
        <v>0.159666130073177</v>
      </c>
      <c r="J4" s="24" t="n">
        <f aca="false">MAX($B4:$I4)</f>
        <v>0.182778976080167</v>
      </c>
      <c r="K4" s="25" t="n">
        <f aca="false">$J4-$M4</f>
        <v>0.161649712007569</v>
      </c>
      <c r="L4" s="25" t="n">
        <f aca="false">AVERAGE($B4:$H4)</f>
        <v>0.160732452604555</v>
      </c>
      <c r="M4" s="25" t="n">
        <f aca="false">STDEV($B4:$H4)</f>
        <v>0.0211292640725977</v>
      </c>
    </row>
    <row r="5" customFormat="false" ht="13.8" hidden="false" customHeight="false" outlineLevel="0" collapsed="false">
      <c r="A5" s="18" t="s">
        <v>18</v>
      </c>
      <c r="B5" s="19" t="n">
        <f aca="false">[21]sigma_010!c$14</f>
        <v>0.14548163306527</v>
      </c>
      <c r="C5" s="20" t="n">
        <f aca="false">[21]sigma_010!d$14</f>
        <v>0.124287854074315</v>
      </c>
      <c r="D5" s="20" t="n">
        <f aca="false">[21]sigma_010!e$14</f>
        <v>0.143265380360016</v>
      </c>
      <c r="E5" s="20" t="n">
        <f aca="false">[21]sigma_010!f$14</f>
        <v>0.124287686547375</v>
      </c>
      <c r="F5" s="21" t="n">
        <f aca="false">[21]sigma_010!g$14</f>
        <v>0.0652566166900887</v>
      </c>
      <c r="G5" s="20" t="n">
        <f aca="false">[21]sigma_010!h$14</f>
        <v>0.139221383883455</v>
      </c>
      <c r="H5" s="20" t="n">
        <f aca="false">[21]sigma_010!i$14</f>
        <v>0.128754904742806</v>
      </c>
      <c r="J5" s="22" t="n">
        <f aca="false">MAX($B5:$I5)</f>
        <v>0.14548163306527</v>
      </c>
      <c r="K5" s="23" t="n">
        <f aca="false">$J5-$M5</f>
        <v>0.117983351658804</v>
      </c>
      <c r="L5" s="23" t="n">
        <f aca="false">AVERAGE($B5:$H5)</f>
        <v>0.124365065623332</v>
      </c>
      <c r="M5" s="23" t="n">
        <f aca="false">STDEV($B5:$H5)</f>
        <v>0.0274982814064658</v>
      </c>
    </row>
    <row r="6" customFormat="false" ht="13.8" hidden="false" customHeight="false" outlineLevel="0" collapsed="false">
      <c r="A6" s="18" t="s">
        <v>19</v>
      </c>
      <c r="B6" s="20" t="n">
        <f aca="false">[23]sigma_010!c$14</f>
        <v>0.0602268877833078</v>
      </c>
      <c r="C6" s="20" t="n">
        <f aca="false">[23]sigma_010!d$14</f>
        <v>0.0546307274941105</v>
      </c>
      <c r="D6" s="20" t="n">
        <f aca="false">[23]sigma_010!e$14</f>
        <v>0.0645360298636334</v>
      </c>
      <c r="E6" s="20" t="n">
        <f aca="false">[23]sigma_010!f$14</f>
        <v>0.0546318439845021</v>
      </c>
      <c r="F6" s="21" t="n">
        <f aca="false">[23]sigma_010!g$14</f>
        <v>0.0113263856832673</v>
      </c>
      <c r="G6" s="19" t="n">
        <f aca="false">[23]sigma_010!h$14</f>
        <v>0.0693683987077232</v>
      </c>
      <c r="H6" s="20" t="n">
        <f aca="false">[23]sigma_010!i$14</f>
        <v>0.0632552826294592</v>
      </c>
      <c r="J6" s="24" t="n">
        <f aca="false">MAX($B6:$I6)</f>
        <v>0.0693683987077232</v>
      </c>
      <c r="K6" s="25" t="n">
        <f aca="false">$J6-$M6</f>
        <v>0.0498173360356994</v>
      </c>
      <c r="L6" s="25" t="n">
        <f aca="false">AVERAGE($B6:$H6)</f>
        <v>0.0539965080208576</v>
      </c>
      <c r="M6" s="25" t="n">
        <f aca="false">STDEV($B6:$H6)</f>
        <v>0.0195510626720238</v>
      </c>
    </row>
    <row r="7" customFormat="false" ht="13.8" hidden="false" customHeight="false" outlineLevel="0" collapsed="false">
      <c r="A7" s="18" t="s">
        <v>20</v>
      </c>
      <c r="B7" s="19" t="n">
        <f aca="false">[24]sigma_010!c$14</f>
        <v>0.119738427293663</v>
      </c>
      <c r="C7" s="20" t="n">
        <f aca="false">[24]sigma_010!d$14</f>
        <v>0.0987606490121698</v>
      </c>
      <c r="D7" s="20" t="n">
        <f aca="false">[24]sigma_010!e$14</f>
        <v>0.112438091815305</v>
      </c>
      <c r="E7" s="20" t="n">
        <f aca="false">[24]sigma_010!f$14</f>
        <v>0.0987613057084078</v>
      </c>
      <c r="F7" s="21" t="n">
        <f aca="false">[24]sigma_010!g$14</f>
        <v>0.0344784411210022</v>
      </c>
      <c r="G7" s="20" t="n">
        <f aca="false">[24]sigma_010!h$14</f>
        <v>0.113924063008656</v>
      </c>
      <c r="H7" s="20" t="n">
        <f aca="false">[24]sigma_010!i$14</f>
        <v>0.107704290043317</v>
      </c>
      <c r="J7" s="22" t="n">
        <f aca="false">MAX($B7:$I7)</f>
        <v>0.119738427293663</v>
      </c>
      <c r="K7" s="23" t="n">
        <f aca="false">$J7-$M7</f>
        <v>0.0906841449273883</v>
      </c>
      <c r="L7" s="23" t="n">
        <f aca="false">AVERAGE($B7:$H7)</f>
        <v>0.0979721811432173</v>
      </c>
      <c r="M7" s="23" t="n">
        <f aca="false">STDEV($B7:$H7)</f>
        <v>0.0290542823662747</v>
      </c>
    </row>
    <row r="8" customFormat="false" ht="13.8" hidden="false" customHeight="false" outlineLevel="0" collapsed="false">
      <c r="A8" s="18" t="s">
        <v>21</v>
      </c>
      <c r="B8" s="19" t="n">
        <f aca="false">[19]sigma_010!c$14</f>
        <v>0.180627192317422</v>
      </c>
      <c r="C8" s="20" t="n">
        <f aca="false">[19]sigma_010!d$14</f>
        <v>0.161735164477651</v>
      </c>
      <c r="D8" s="20" t="n">
        <f aca="false">[19]sigma_010!e$14</f>
        <v>0.177242902947414</v>
      </c>
      <c r="E8" s="20" t="n">
        <f aca="false">[19]sigma_010!f$14</f>
        <v>0.161734353709475</v>
      </c>
      <c r="F8" s="21" t="n">
        <f aca="false">[19]sigma_010!g$14</f>
        <v>0.106643193474241</v>
      </c>
      <c r="G8" s="20" t="n">
        <f aca="false">[19]sigma_010!h$14</f>
        <v>0.172881738498269</v>
      </c>
      <c r="H8" s="20" t="n">
        <f aca="false">[19]sigma_010!i$14</f>
        <v>0.161954003119273</v>
      </c>
      <c r="J8" s="24" t="n">
        <f aca="false">MAX($B8:$I8)</f>
        <v>0.180627192317422</v>
      </c>
      <c r="K8" s="25" t="n">
        <f aca="false">$J8-$M8</f>
        <v>0.15564590340926</v>
      </c>
      <c r="L8" s="25" t="n">
        <f aca="false">AVERAGE($B8:$H8)</f>
        <v>0.160402649791964</v>
      </c>
      <c r="M8" s="25" t="n">
        <f aca="false">STDEV($B8:$H8)</f>
        <v>0.024981288908162</v>
      </c>
    </row>
    <row r="9" customFormat="false" ht="13.8" hidden="false" customHeight="false" outlineLevel="0" collapsed="false">
      <c r="A9" s="18" t="s">
        <v>22</v>
      </c>
      <c r="B9" s="20" t="n">
        <f aca="false">[26]sigma_010!c$14</f>
        <v>0.0899397773380808</v>
      </c>
      <c r="C9" s="20" t="n">
        <f aca="false">[26]sigma_010!d$14</f>
        <v>0.0820406437856458</v>
      </c>
      <c r="D9" s="20" t="n">
        <f aca="false">[26]sigma_010!e$14</f>
        <v>0.0921885581219415</v>
      </c>
      <c r="E9" s="20" t="n">
        <f aca="false">[26]sigma_010!f$14</f>
        <v>0.0820402650570077</v>
      </c>
      <c r="F9" s="21" t="n">
        <f aca="false">[26]sigma_010!g$14</f>
        <v>0.0353038550792612</v>
      </c>
      <c r="G9" s="19" t="n">
        <f aca="false">[26]sigma_010!h$14</f>
        <v>0.0953021944533688</v>
      </c>
      <c r="H9" s="20" t="n">
        <f aca="false">[26]sigma_010!i$14</f>
        <v>0.0870480432126074</v>
      </c>
      <c r="J9" s="22" t="n">
        <f aca="false">MAX($B9:$I9)</f>
        <v>0.0953021944533688</v>
      </c>
      <c r="K9" s="23" t="n">
        <f aca="false">$J9-$M9</f>
        <v>0.0747468534036854</v>
      </c>
      <c r="L9" s="23" t="n">
        <f aca="false">AVERAGE($B9:$H9)</f>
        <v>0.080551905292559</v>
      </c>
      <c r="M9" s="23" t="n">
        <f aca="false">STDEV($B9:$H9)</f>
        <v>0.0205553410496834</v>
      </c>
    </row>
    <row r="10" customFormat="false" ht="13.8" hidden="false" customHeight="false" outlineLevel="0" collapsed="false">
      <c r="A10" s="18" t="s">
        <v>23</v>
      </c>
      <c r="B10" s="19" t="n">
        <f aca="false">[20]sigma_010!c$14</f>
        <v>0.14228099460456</v>
      </c>
      <c r="C10" s="20" t="n">
        <f aca="false">[20]sigma_010!d$14</f>
        <v>0.132624805035275</v>
      </c>
      <c r="D10" s="20" t="n">
        <f aca="false">[20]sigma_010!e$14</f>
        <v>0.138440959790299</v>
      </c>
      <c r="E10" s="20" t="n">
        <f aca="false">[20]sigma_010!f$14</f>
        <v>0.132624972440068</v>
      </c>
      <c r="F10" s="21" t="n">
        <f aca="false">[20]sigma_010!g$14</f>
        <v>0.0862258958526997</v>
      </c>
      <c r="G10" s="20" t="n">
        <f aca="false">[20]sigma_010!h$14</f>
        <v>0.131785978708066</v>
      </c>
      <c r="H10" s="21" t="n">
        <f aca="false">[20]sigma_010!i$14</f>
        <v>0.118606660924387</v>
      </c>
      <c r="J10" s="24" t="n">
        <f aca="false">MAX($B10:$I10)</f>
        <v>0.14228099460456</v>
      </c>
      <c r="K10" s="25" t="n">
        <f aca="false">$J10-$M10</f>
        <v>0.123229769067551</v>
      </c>
      <c r="L10" s="25" t="n">
        <f aca="false">AVERAGE($B10:$H10)</f>
        <v>0.126084323907908</v>
      </c>
      <c r="M10" s="25" t="n">
        <f aca="false">STDEV($B10:$H10)</f>
        <v>0.0190512255370093</v>
      </c>
    </row>
    <row r="11" customFormat="false" ht="13.8" hidden="false" customHeight="false" outlineLevel="0" collapsed="false">
      <c r="A11" s="18" t="s">
        <v>24</v>
      </c>
      <c r="B11" s="20" t="n">
        <f aca="false">[27]sigma_010!c$14</f>
        <v>0.0609593356884766</v>
      </c>
      <c r="C11" s="20" t="n">
        <f aca="false">[27]sigma_010!d$14</f>
        <v>0.056422172808034</v>
      </c>
      <c r="D11" s="20" t="n">
        <f aca="false">[27]sigma_010!e$14</f>
        <v>0.0559616262036672</v>
      </c>
      <c r="E11" s="20" t="n">
        <f aca="false">[27]sigma_010!f$14</f>
        <v>0.0564221437022611</v>
      </c>
      <c r="F11" s="21" t="n">
        <f aca="false">[27]sigma_010!g$14</f>
        <v>0.0191391154276302</v>
      </c>
      <c r="G11" s="19" t="n">
        <f aca="false">[27]sigma_010!h$14</f>
        <v>0.068379839795904</v>
      </c>
      <c r="H11" s="20" t="n">
        <f aca="false">[27]sigma_010!i$14</f>
        <v>0.063700061787864</v>
      </c>
      <c r="J11" s="22" t="n">
        <f aca="false">MAX($B11:$I11)</f>
        <v>0.068379839795904</v>
      </c>
      <c r="K11" s="23" t="n">
        <f aca="false">$J11-$M11</f>
        <v>0.0521579717993731</v>
      </c>
      <c r="L11" s="23" t="n">
        <f aca="false">AVERAGE($B11:$H11)</f>
        <v>0.0544263279162624</v>
      </c>
      <c r="M11" s="23" t="n">
        <f aca="false">STDEV($B11:$H11)</f>
        <v>0.0162218679965309</v>
      </c>
    </row>
    <row r="12" customFormat="false" ht="13.8" hidden="false" customHeight="false" outlineLevel="0" collapsed="false">
      <c r="A12" s="18" t="s">
        <v>25</v>
      </c>
      <c r="B12" s="19" t="n">
        <f aca="false">[28]sigma_010!c$14</f>
        <v>0.114470926418389</v>
      </c>
      <c r="C12" s="21" t="n">
        <f aca="false">[28]sigma_010!d$14</f>
        <v>0.0788121983910646</v>
      </c>
      <c r="D12" s="21" t="n">
        <f aca="false">[28]sigma_010!e$14</f>
        <v>0.088561797575143</v>
      </c>
      <c r="E12" s="21" t="n">
        <f aca="false">[28]sigma_010!f$14</f>
        <v>0.0788119802134049</v>
      </c>
      <c r="F12" s="21" t="n">
        <f aca="false">[28]sigma_010!g$14</f>
        <v>0.0421520775260513</v>
      </c>
      <c r="G12" s="21" t="n">
        <f aca="false">[28]sigma_010!h$14</f>
        <v>0.0850489136978497</v>
      </c>
      <c r="H12" s="21" t="n">
        <f aca="false">[28]sigma_010!i$14</f>
        <v>0.0758194913033888</v>
      </c>
      <c r="J12" s="24" t="n">
        <f aca="false">MAX($B12:$I12)</f>
        <v>0.114470926418389</v>
      </c>
      <c r="K12" s="25" t="n">
        <f aca="false">$J12-$M12</f>
        <v>0.0931094620981627</v>
      </c>
      <c r="L12" s="25" t="n">
        <f aca="false">AVERAGE($B12:$H12)</f>
        <v>0.0805253407321845</v>
      </c>
      <c r="M12" s="25" t="n">
        <f aca="false">STDEV($B12:$H12)</f>
        <v>0.0213614643202263</v>
      </c>
    </row>
    <row r="13" customFormat="false" ht="13.8" hidden="false" customHeight="false" outlineLevel="0" collapsed="false">
      <c r="A13" s="18" t="s">
        <v>26</v>
      </c>
      <c r="B13" s="20" t="n">
        <f aca="false">[29]sigma_010!c$14</f>
        <v>0.027930948382524</v>
      </c>
      <c r="C13" s="19" t="n">
        <f aca="false">[29]sigma_010!d$14</f>
        <v>0.0328895004397479</v>
      </c>
      <c r="D13" s="20" t="n">
        <f aca="false">[29]sigma_010!e$14</f>
        <v>0.0280207431463345</v>
      </c>
      <c r="E13" s="19" t="n">
        <f aca="false">[29]sigma_010!f$14</f>
        <v>0.032889525573652</v>
      </c>
      <c r="F13" s="21" t="n">
        <f aca="false">[29]sigma_010!g$14</f>
        <v>-0.00299739164155676</v>
      </c>
      <c r="G13" s="20" t="n">
        <f aca="false">[29]sigma_010!h$14</f>
        <v>0.0266490413976</v>
      </c>
      <c r="H13" s="21" t="n">
        <f aca="false">[29]sigma_010!i$14</f>
        <v>0.0164526426683502</v>
      </c>
      <c r="J13" s="22" t="n">
        <f aca="false">MAX($B13:$I13)</f>
        <v>0.032889525573652</v>
      </c>
      <c r="K13" s="23" t="n">
        <f aca="false">$J13-$M13</f>
        <v>0.0201284179540312</v>
      </c>
      <c r="L13" s="23" t="n">
        <f aca="false">AVERAGE($B13:$H13)</f>
        <v>0.0231192871380931</v>
      </c>
      <c r="M13" s="23" t="n">
        <f aca="false">STDEV($B13:$H13)</f>
        <v>0.0127611076196208</v>
      </c>
    </row>
    <row r="14" customFormat="false" ht="13.8" hidden="false" customHeight="false" outlineLevel="0" collapsed="false">
      <c r="A14" s="18" t="s">
        <v>27</v>
      </c>
      <c r="B14" s="20" t="n">
        <f aca="false">[30]sigma_010!c$14</f>
        <v>0.0558058505385041</v>
      </c>
      <c r="C14" s="20" t="n">
        <f aca="false">[30]sigma_010!d$14</f>
        <v>0.0550375005026031</v>
      </c>
      <c r="D14" s="19" t="n">
        <f aca="false">[30]sigma_010!e$14</f>
        <v>0.0568982556137071</v>
      </c>
      <c r="E14" s="20" t="n">
        <f aca="false">[30]sigma_010!f$14</f>
        <v>0.055037568784873</v>
      </c>
      <c r="F14" s="21" t="n">
        <f aca="false">[30]sigma_010!g$14</f>
        <v>0.0280683064108162</v>
      </c>
      <c r="G14" s="20" t="n">
        <f aca="false">[30]sigma_010!h$14</f>
        <v>0.0554440766824335</v>
      </c>
      <c r="H14" s="20" t="n">
        <f aca="false">[30]sigma_010!i$14</f>
        <v>0.0480141537158167</v>
      </c>
      <c r="J14" s="24" t="n">
        <f aca="false">MAX($B14:$I14)</f>
        <v>0.0568982556137071</v>
      </c>
      <c r="K14" s="25" t="n">
        <f aca="false">$J14-$M14</f>
        <v>0.0465382392808405</v>
      </c>
      <c r="L14" s="25" t="n">
        <f aca="false">AVERAGE($B14:$H14)</f>
        <v>0.050615101749822</v>
      </c>
      <c r="M14" s="25" t="n">
        <f aca="false">STDEV($B14:$H14)</f>
        <v>0.0103600163328666</v>
      </c>
    </row>
    <row r="15" s="30" customFormat="true" ht="13.8" hidden="false" customHeight="false" outlineLevel="0" collapsed="false">
      <c r="A15" s="26" t="s">
        <v>28</v>
      </c>
      <c r="B15" s="27" t="n">
        <f aca="false">AVERAGE(B3:B14)</f>
        <v>0.102593086251656</v>
      </c>
      <c r="C15" s="28" t="n">
        <f aca="false">AVERAGE(C3:C14)</f>
        <v>0.090537694331241</v>
      </c>
      <c r="D15" s="28" t="n">
        <f aca="false">AVERAGE(D3:D14)</f>
        <v>0.0977004407730095</v>
      </c>
      <c r="E15" s="28" t="n">
        <f aca="false">AVERAGE(E3:E14)</f>
        <v>0.090537769978659</v>
      </c>
      <c r="F15" s="29" t="n">
        <f aca="false">AVERAGE(F3:F14)</f>
        <v>0.0479659859483151</v>
      </c>
      <c r="G15" s="28" t="n">
        <f aca="false">AVERAGE(G3:G14)</f>
        <v>0.0971577579068579</v>
      </c>
      <c r="H15" s="28" t="n">
        <f aca="false">AVERAGE(H3:H14)</f>
        <v>0.0883227379765251</v>
      </c>
      <c r="I15" s="13"/>
      <c r="J15" s="24" t="n">
        <f aca="false">MAX($B15:$I15)</f>
        <v>0.102593086251656</v>
      </c>
      <c r="K15" s="25" t="n">
        <f aca="false">$J15-$M15</f>
        <v>0.0843063542040201</v>
      </c>
      <c r="L15" s="25" t="n">
        <f aca="false">AVERAGE($B15:$H15)</f>
        <v>0.0878307818808947</v>
      </c>
      <c r="M15" s="25" t="n">
        <f aca="false">STDEV($B15:$H15)</f>
        <v>0.0182867320476354</v>
      </c>
      <c r="AMI15" s="13"/>
      <c r="AMJ15" s="13"/>
    </row>
    <row r="17" customFormat="false" ht="17.35" hidden="false" customHeight="true" outlineLevel="0" collapsed="false">
      <c r="A17" s="14" t="s">
        <v>29</v>
      </c>
      <c r="B17" s="14"/>
      <c r="C17" s="14"/>
      <c r="D17" s="14"/>
      <c r="E17" s="14"/>
      <c r="F17" s="14"/>
      <c r="G17" s="14"/>
      <c r="H17" s="14"/>
    </row>
    <row r="18" customFormat="false" ht="23.7" hidden="false" customHeight="false" outlineLevel="0" collapsed="false">
      <c r="A18" s="15" t="s">
        <v>15</v>
      </c>
      <c r="B18" s="16" t="s">
        <v>2</v>
      </c>
      <c r="C18" s="16" t="s">
        <v>3</v>
      </c>
      <c r="D18" s="16" t="s">
        <v>4</v>
      </c>
      <c r="E18" s="16" t="s">
        <v>5</v>
      </c>
      <c r="F18" s="16" t="s">
        <v>6</v>
      </c>
      <c r="G18" s="16" t="s">
        <v>7</v>
      </c>
      <c r="H18" s="16" t="s">
        <v>8</v>
      </c>
      <c r="J18" s="17" t="s">
        <v>9</v>
      </c>
      <c r="K18" s="17" t="s">
        <v>10</v>
      </c>
      <c r="L18" s="17" t="s">
        <v>11</v>
      </c>
      <c r="M18" s="17" t="s">
        <v>12</v>
      </c>
    </row>
    <row r="19" customFormat="false" ht="13.8" hidden="false" customHeight="false" outlineLevel="0" collapsed="false">
      <c r="A19" s="18" t="s">
        <v>16</v>
      </c>
      <c r="B19" s="19" t="n">
        <f aca="false">[15]sigma_010!C$29</f>
        <v>0.0150023200479274</v>
      </c>
      <c r="C19" s="20" t="n">
        <f aca="false">[15]sigma_010!D$29</f>
        <v>0.0144871629161924</v>
      </c>
      <c r="D19" s="20" t="n">
        <f aca="false">[15]sigma_010!E$29</f>
        <v>0.0143610994389121</v>
      </c>
      <c r="E19" s="20" t="n">
        <f aca="false">[15]sigma_010!F$29</f>
        <v>0.0144872141662332</v>
      </c>
      <c r="F19" s="20" t="n">
        <f aca="false">[15]sigma_010!G$29</f>
        <v>0.0132297866137071</v>
      </c>
      <c r="G19" s="21" t="n">
        <f aca="false">[15]sigma_010!H$29</f>
        <v>0.0112394102631886</v>
      </c>
      <c r="H19" s="21" t="n">
        <f aca="false">[15]sigma_010!I$29</f>
        <v>0.0113323563950322</v>
      </c>
      <c r="J19" s="22" t="n">
        <f aca="false">MAX($B19:$I19)</f>
        <v>0.0150023200479274</v>
      </c>
      <c r="K19" s="23" t="n">
        <f aca="false">$J19-$M19</f>
        <v>0.0134311782649075</v>
      </c>
      <c r="L19" s="23" t="n">
        <f aca="false">AVERAGE($B19:$H19)</f>
        <v>0.0134484785487419</v>
      </c>
      <c r="M19" s="23" t="n">
        <f aca="false">STDEV($B19:$H19)</f>
        <v>0.00157114178301985</v>
      </c>
    </row>
    <row r="20" customFormat="false" ht="13.8" hidden="false" customHeight="false" outlineLevel="0" collapsed="false">
      <c r="A20" s="18" t="s">
        <v>17</v>
      </c>
      <c r="B20" s="19" t="n">
        <f aca="false">[16]sigma_010!C$29</f>
        <v>0.190354569689008</v>
      </c>
      <c r="C20" s="20" t="n">
        <f aca="false">[16]sigma_010!D$29</f>
        <v>0.186571530564158</v>
      </c>
      <c r="D20" s="20" t="n">
        <f aca="false">[16]sigma_010!E$29</f>
        <v>0.187760262366344</v>
      </c>
      <c r="E20" s="20" t="n">
        <f aca="false">[16]sigma_010!F$29</f>
        <v>0.186571134218299</v>
      </c>
      <c r="F20" s="21" t="n">
        <f aca="false">[16]sigma_010!G$29</f>
        <v>0.147559865704945</v>
      </c>
      <c r="G20" s="21" t="n">
        <f aca="false">[16]sigma_010!H$29</f>
        <v>0.170071460453515</v>
      </c>
      <c r="H20" s="21" t="n">
        <f aca="false">[16]sigma_010!I$29</f>
        <v>0.158834597160885</v>
      </c>
      <c r="J20" s="24" t="n">
        <f aca="false">MAX($B20:$I20)</f>
        <v>0.190354569689008</v>
      </c>
      <c r="K20" s="25" t="n">
        <f aca="false">$J20-$M20</f>
        <v>0.173502810532949</v>
      </c>
      <c r="L20" s="25" t="n">
        <f aca="false">AVERAGE($B20:$H20)</f>
        <v>0.175389060022451</v>
      </c>
      <c r="M20" s="25" t="n">
        <f aca="false">STDEV($B20:$H20)</f>
        <v>0.0168517591560593</v>
      </c>
    </row>
    <row r="21" customFormat="false" ht="13.8" hidden="false" customHeight="false" outlineLevel="0" collapsed="false">
      <c r="A21" s="18" t="s">
        <v>18</v>
      </c>
      <c r="B21" s="19" t="n">
        <f aca="false">[17]sigma_010!C$29</f>
        <v>0.114349686568614</v>
      </c>
      <c r="C21" s="20" t="n">
        <f aca="false">[17]sigma_010!D$29</f>
        <v>0.107684836801564</v>
      </c>
      <c r="D21" s="20" t="n">
        <f aca="false">[17]sigma_010!E$29</f>
        <v>0.113315200396592</v>
      </c>
      <c r="E21" s="20" t="n">
        <f aca="false">[17]sigma_010!F$29</f>
        <v>0.107684857906484</v>
      </c>
      <c r="F21" s="21" t="n">
        <f aca="false">[17]sigma_010!G$29</f>
        <v>0.0739286708625581</v>
      </c>
      <c r="G21" s="20" t="n">
        <f aca="false">[17]sigma_010!H$29</f>
        <v>0.106200755001741</v>
      </c>
      <c r="H21" s="20" t="n">
        <f aca="false">[17]sigma_010!I$29</f>
        <v>0.101687692910505</v>
      </c>
      <c r="J21" s="22" t="n">
        <f aca="false">MAX($B21:$I21)</f>
        <v>0.114349686568614</v>
      </c>
      <c r="K21" s="23" t="n">
        <f aca="false">$J21-$M21</f>
        <v>0.100601328343728</v>
      </c>
      <c r="L21" s="23" t="n">
        <f aca="false">AVERAGE($B21:$H21)</f>
        <v>0.103550242921151</v>
      </c>
      <c r="M21" s="23" t="n">
        <f aca="false">STDEV($B21:$H21)</f>
        <v>0.0137483582248858</v>
      </c>
    </row>
    <row r="22" customFormat="false" ht="13.8" hidden="false" customHeight="false" outlineLevel="0" collapsed="false">
      <c r="A22" s="18" t="s">
        <v>19</v>
      </c>
      <c r="B22" s="20" t="n">
        <f aca="false">[18]sigma_010!C$29</f>
        <v>0.0255654827377628</v>
      </c>
      <c r="C22" s="20" t="n">
        <f aca="false">[18]sigma_010!D$29</f>
        <v>0.0238344915040031</v>
      </c>
      <c r="D22" s="19" t="n">
        <f aca="false">[18]sigma_010!E$29</f>
        <v>0.0282036426266146</v>
      </c>
      <c r="E22" s="20" t="n">
        <f aca="false">[18]sigma_010!F$29</f>
        <v>0.0238349004059568</v>
      </c>
      <c r="F22" s="21" t="n">
        <f aca="false">[18]sigma_010!G$29</f>
        <v>0.00233145299726531</v>
      </c>
      <c r="G22" s="20" t="n">
        <f aca="false">[18]sigma_010!H$29</f>
        <v>0.0247044648467028</v>
      </c>
      <c r="H22" s="20" t="n">
        <f aca="false">[18]sigma_010!I$29</f>
        <v>0.0226097512531212</v>
      </c>
      <c r="J22" s="24" t="n">
        <f aca="false">MAX($B22:$I22)</f>
        <v>0.0282036426266146</v>
      </c>
      <c r="K22" s="25" t="n">
        <f aca="false">$J22-$M22</f>
        <v>0.0195313383533362</v>
      </c>
      <c r="L22" s="25" t="n">
        <f aca="false">AVERAGE($B22:$H22)</f>
        <v>0.0215834551959181</v>
      </c>
      <c r="M22" s="25" t="n">
        <f aca="false">STDEV($B22:$H22)</f>
        <v>0.00867230427327842</v>
      </c>
    </row>
    <row r="23" customFormat="false" ht="13.8" hidden="false" customHeight="false" outlineLevel="0" collapsed="false">
      <c r="A23" s="18" t="s">
        <v>20</v>
      </c>
      <c r="B23" s="19" t="n">
        <f aca="false">[19]sigma_010!C$29</f>
        <v>0.075354644325568</v>
      </c>
      <c r="C23" s="20" t="n">
        <f aca="false">[19]sigma_010!D$29</f>
        <v>0.0680623682274823</v>
      </c>
      <c r="D23" s="20" t="n">
        <f aca="false">[19]sigma_010!E$29</f>
        <v>0.0728586010693009</v>
      </c>
      <c r="E23" s="20" t="n">
        <f aca="false">[19]sigma_010!F$29</f>
        <v>0.0680624048881721</v>
      </c>
      <c r="F23" s="21" t="n">
        <f aca="false">[19]sigma_010!G$29</f>
        <v>0.0252504615202941</v>
      </c>
      <c r="G23" s="20" t="n">
        <f aca="false">[19]sigma_010!H$29</f>
        <v>0.065488711561619</v>
      </c>
      <c r="H23" s="20" t="n">
        <f aca="false">[19]sigma_010!I$29</f>
        <v>0.0582822386286562</v>
      </c>
      <c r="J23" s="22" t="n">
        <f aca="false">MAX($B23:$I23)</f>
        <v>0.075354644325568</v>
      </c>
      <c r="K23" s="23" t="n">
        <f aca="false">$J23-$M23</f>
        <v>0.0582948298398438</v>
      </c>
      <c r="L23" s="23" t="n">
        <f aca="false">AVERAGE($B23:$H23)</f>
        <v>0.0619084900315846</v>
      </c>
      <c r="M23" s="23" t="n">
        <f aca="false">STDEV($B23:$H23)</f>
        <v>0.0170598144857242</v>
      </c>
    </row>
    <row r="24" customFormat="false" ht="13.8" hidden="false" customHeight="false" outlineLevel="0" collapsed="false">
      <c r="A24" s="18" t="s">
        <v>21</v>
      </c>
      <c r="B24" s="19" t="n">
        <f aca="false">[20]sigma_010!C$29</f>
        <v>0.216214587716307</v>
      </c>
      <c r="C24" s="20" t="n">
        <f aca="false">[20]sigma_010!D$29</f>
        <v>0.212372840701201</v>
      </c>
      <c r="D24" s="20" t="n">
        <f aca="false">[20]sigma_010!E$29</f>
        <v>0.214933558510771</v>
      </c>
      <c r="E24" s="20" t="n">
        <f aca="false">[20]sigma_010!F$29</f>
        <v>0.212372733403556</v>
      </c>
      <c r="F24" s="21" t="n">
        <f aca="false">[20]sigma_010!G$29</f>
        <v>0.172858302701617</v>
      </c>
      <c r="G24" s="20" t="n">
        <f aca="false">[20]sigma_010!H$29</f>
        <v>0.205805463039401</v>
      </c>
      <c r="H24" s="21" t="n">
        <f aca="false">[20]sigma_010!I$29</f>
        <v>0.198107500521983</v>
      </c>
      <c r="J24" s="24" t="n">
        <f aca="false">MAX($B24:$I24)</f>
        <v>0.216214587716307</v>
      </c>
      <c r="K24" s="25" t="n">
        <f aca="false">$J24-$M24</f>
        <v>0.200865192142251</v>
      </c>
      <c r="L24" s="25" t="n">
        <f aca="false">AVERAGE($B24:$H24)</f>
        <v>0.204666426656405</v>
      </c>
      <c r="M24" s="25" t="n">
        <f aca="false">STDEV($B24:$H24)</f>
        <v>0.0153493955740562</v>
      </c>
    </row>
    <row r="25" customFormat="false" ht="13.8" hidden="false" customHeight="false" outlineLevel="0" collapsed="false">
      <c r="A25" s="18" t="s">
        <v>22</v>
      </c>
      <c r="B25" s="19" t="n">
        <f aca="false">[21]sigma_010!C$29</f>
        <v>0.0728031232594015</v>
      </c>
      <c r="C25" s="20" t="n">
        <f aca="false">[21]sigma_010!D$29</f>
        <v>0.069488236501475</v>
      </c>
      <c r="D25" s="20" t="n">
        <f aca="false">[21]sigma_010!E$29</f>
        <v>0.0726352040367637</v>
      </c>
      <c r="E25" s="20" t="n">
        <f aca="false">[21]sigma_010!F$29</f>
        <v>0.0694881434704518</v>
      </c>
      <c r="F25" s="21" t="n">
        <f aca="false">[21]sigma_010!G$29</f>
        <v>0.040534144707298</v>
      </c>
      <c r="G25" s="20" t="n">
        <f aca="false">[21]sigma_010!H$29</f>
        <v>0.0712047700010477</v>
      </c>
      <c r="H25" s="20" t="n">
        <f aca="false">[21]sigma_010!I$29</f>
        <v>0.0688706614189791</v>
      </c>
      <c r="J25" s="22" t="n">
        <f aca="false">MAX($B25:$I25)</f>
        <v>0.0728031232594015</v>
      </c>
      <c r="K25" s="23" t="n">
        <f aca="false">$J25-$M25</f>
        <v>0.0612765101537612</v>
      </c>
      <c r="L25" s="23" t="n">
        <f aca="false">AVERAGE($B25:$H25)</f>
        <v>0.0664320404850596</v>
      </c>
      <c r="M25" s="23" t="n">
        <f aca="false">STDEV($B25:$H25)</f>
        <v>0.0115266131056403</v>
      </c>
    </row>
    <row r="26" customFormat="false" ht="13.8" hidden="false" customHeight="false" outlineLevel="0" collapsed="false">
      <c r="A26" s="18" t="s">
        <v>23</v>
      </c>
      <c r="B26" s="19" t="n">
        <f aca="false">[22]sigma_010!C$29</f>
        <v>0.230602439317195</v>
      </c>
      <c r="C26" s="20" t="n">
        <f aca="false">[22]sigma_010!D$29</f>
        <v>0.228720324608266</v>
      </c>
      <c r="D26" s="20" t="n">
        <f aca="false">[22]sigma_010!E$29</f>
        <v>0.227670536980391</v>
      </c>
      <c r="E26" s="20" t="n">
        <f aca="false">[22]sigma_010!F$29</f>
        <v>0.228720540845174</v>
      </c>
      <c r="F26" s="21" t="n">
        <f aca="false">[22]sigma_010!G$29</f>
        <v>0.188498269704659</v>
      </c>
      <c r="G26" s="21" t="n">
        <f aca="false">[22]sigma_010!H$29</f>
        <v>0.211349208380729</v>
      </c>
      <c r="H26" s="21" t="n">
        <f aca="false">[22]sigma_010!I$29</f>
        <v>0.199142601777254</v>
      </c>
      <c r="J26" s="24" t="n">
        <f aca="false">MAX($B26:$I26)</f>
        <v>0.230602439317195</v>
      </c>
      <c r="K26" s="25" t="n">
        <f aca="false">$J26-$M26</f>
        <v>0.213601684747142</v>
      </c>
      <c r="L26" s="25" t="n">
        <f aca="false">AVERAGE($B26:$H26)</f>
        <v>0.216386274516238</v>
      </c>
      <c r="M26" s="25" t="n">
        <f aca="false">STDEV($B26:$H26)</f>
        <v>0.0170007545700525</v>
      </c>
    </row>
    <row r="27" customFormat="false" ht="13.8" hidden="false" customHeight="false" outlineLevel="0" collapsed="false">
      <c r="A27" s="18" t="s">
        <v>24</v>
      </c>
      <c r="B27" s="20" t="n">
        <f aca="false">[23]sigma_010!C$29</f>
        <v>0.0228137042751119</v>
      </c>
      <c r="C27" s="20" t="n">
        <f aca="false">[23]sigma_010!D$29</f>
        <v>0.021476596875069</v>
      </c>
      <c r="D27" s="20" t="n">
        <f aca="false">[23]sigma_010!E$29</f>
        <v>0.022618215311564</v>
      </c>
      <c r="E27" s="20" t="n">
        <f aca="false">[23]sigma_010!F$29</f>
        <v>0.0214766001937709</v>
      </c>
      <c r="F27" s="21" t="n">
        <f aca="false">[23]sigma_010!G$29</f>
        <v>0.00925750906555427</v>
      </c>
      <c r="G27" s="19" t="n">
        <f aca="false">[23]sigma_010!H$29</f>
        <v>0.0232177836657378</v>
      </c>
      <c r="H27" s="20" t="n">
        <f aca="false">[23]sigma_010!I$29</f>
        <v>0.0230387045863637</v>
      </c>
      <c r="J27" s="22" t="n">
        <f aca="false">MAX($B27:$I27)</f>
        <v>0.0232177836657378</v>
      </c>
      <c r="K27" s="23" t="n">
        <f aca="false">$J27-$M27</f>
        <v>0.0181853924445164</v>
      </c>
      <c r="L27" s="23" t="n">
        <f aca="false">AVERAGE($B27:$H27)</f>
        <v>0.0205570162818816</v>
      </c>
      <c r="M27" s="23" t="n">
        <f aca="false">STDEV($B27:$H27)</f>
        <v>0.00503239122122137</v>
      </c>
    </row>
    <row r="28" customFormat="false" ht="13.8" hidden="false" customHeight="false" outlineLevel="0" collapsed="false">
      <c r="A28" s="18" t="s">
        <v>25</v>
      </c>
      <c r="B28" s="19" t="n">
        <f aca="false">[24]sigma_010!C$29</f>
        <v>0.0912969540140625</v>
      </c>
      <c r="C28" s="21" t="n">
        <f aca="false">[24]sigma_010!D$29</f>
        <v>0.0722745909972229</v>
      </c>
      <c r="D28" s="20" t="n">
        <f aca="false">[24]sigma_010!E$29</f>
        <v>0.0788273705755972</v>
      </c>
      <c r="E28" s="21" t="n">
        <f aca="false">[24]sigma_010!F$29</f>
        <v>0.0722743863569445</v>
      </c>
      <c r="F28" s="21" t="n">
        <f aca="false">[24]sigma_010!G$29</f>
        <v>0.0319042977044427</v>
      </c>
      <c r="G28" s="21" t="n">
        <f aca="false">[24]sigma_010!H$29</f>
        <v>0.0687499648052165</v>
      </c>
      <c r="H28" s="21" t="n">
        <f aca="false">[24]sigma_010!I$29</f>
        <v>0.0600683447931259</v>
      </c>
      <c r="J28" s="24" t="n">
        <f aca="false">MAX($B28:$I28)</f>
        <v>0.0912969540140625</v>
      </c>
      <c r="K28" s="25" t="n">
        <f aca="false">$J28-$M28</f>
        <v>0.0727549129526355</v>
      </c>
      <c r="L28" s="25" t="n">
        <f aca="false">AVERAGE($B28:$H28)</f>
        <v>0.0679137013209446</v>
      </c>
      <c r="M28" s="25" t="n">
        <f aca="false">STDEV($B28:$H28)</f>
        <v>0.018542041061427</v>
      </c>
    </row>
    <row r="29" customFormat="false" ht="13.8" hidden="false" customHeight="false" outlineLevel="0" collapsed="false">
      <c r="A29" s="18" t="s">
        <v>26</v>
      </c>
      <c r="B29" s="20" t="n">
        <f aca="false">[25]sigma_010!C$29</f>
        <v>0.00814414581619386</v>
      </c>
      <c r="C29" s="19" t="n">
        <f aca="false">[25]sigma_010!D$29</f>
        <v>0.00955803179473394</v>
      </c>
      <c r="D29" s="20" t="n">
        <f aca="false">[25]sigma_010!E$29</f>
        <v>0.00918755683457065</v>
      </c>
      <c r="E29" s="19" t="n">
        <f aca="false">[25]sigma_010!F$29</f>
        <v>0.00955803558345035</v>
      </c>
      <c r="F29" s="21" t="n">
        <f aca="false">[25]sigma_010!G$29</f>
        <v>-0.00156108471012283</v>
      </c>
      <c r="G29" s="20" t="n">
        <f aca="false">[25]sigma_010!H$29</f>
        <v>0.00561810681094102</v>
      </c>
      <c r="H29" s="21" t="n">
        <f aca="false">[25]sigma_010!I$29</f>
        <v>0.00350340364070862</v>
      </c>
      <c r="J29" s="22" t="n">
        <f aca="false">MAX($B29:$I29)</f>
        <v>0.00955803558345035</v>
      </c>
      <c r="K29" s="23" t="n">
        <f aca="false">$J29-$M29</f>
        <v>0.00541376637488786</v>
      </c>
      <c r="L29" s="23" t="n">
        <f aca="false">AVERAGE($B29:$H29)</f>
        <v>0.00628688511006795</v>
      </c>
      <c r="M29" s="23" t="n">
        <f aca="false">STDEV($B29:$H29)</f>
        <v>0.00414426920856249</v>
      </c>
    </row>
    <row r="30" customFormat="false" ht="13.8" hidden="false" customHeight="false" outlineLevel="0" collapsed="false">
      <c r="A30" s="18" t="s">
        <v>27</v>
      </c>
      <c r="B30" s="20" t="n">
        <f aca="false">[26]sigma_010!C$29</f>
        <v>0.0592579353627711</v>
      </c>
      <c r="C30" s="20" t="n">
        <f aca="false">[26]sigma_010!D$29</f>
        <v>0.0586641944401867</v>
      </c>
      <c r="D30" s="19" t="n">
        <f aca="false">[26]sigma_010!E$29</f>
        <v>0.060416513240198</v>
      </c>
      <c r="E30" s="20" t="n">
        <f aca="false">[26]sigma_010!F$29</f>
        <v>0.0586642587242224</v>
      </c>
      <c r="F30" s="21" t="n">
        <f aca="false">[26]sigma_010!G$29</f>
        <v>0.0394546492375561</v>
      </c>
      <c r="G30" s="21" t="n">
        <f aca="false">[26]sigma_010!H$29</f>
        <v>0.0519303558350078</v>
      </c>
      <c r="H30" s="21" t="n">
        <f aca="false">[26]sigma_010!I$29</f>
        <v>0.0474583534834568</v>
      </c>
      <c r="J30" s="24" t="n">
        <f aca="false">MAX($B30:$I30)</f>
        <v>0.060416513240198</v>
      </c>
      <c r="K30" s="25" t="n">
        <f aca="false">$J30-$M30</f>
        <v>0.0525604255347725</v>
      </c>
      <c r="L30" s="25" t="n">
        <f aca="false">AVERAGE($B30:$H30)</f>
        <v>0.0536923229033427</v>
      </c>
      <c r="M30" s="25" t="n">
        <f aca="false">STDEV($B30:$H30)</f>
        <v>0.00785608770542556</v>
      </c>
    </row>
    <row r="31" customFormat="false" ht="13.8" hidden="false" customHeight="false" outlineLevel="0" collapsed="false">
      <c r="A31" s="26" t="s">
        <v>28</v>
      </c>
      <c r="B31" s="27" t="n">
        <f aca="false">AVERAGE(B19:B30)</f>
        <v>0.0934799660941603</v>
      </c>
      <c r="C31" s="28" t="n">
        <f aca="false">AVERAGE(C19:C30)</f>
        <v>0.0894329338276295</v>
      </c>
      <c r="D31" s="28" t="n">
        <f aca="false">AVERAGE(D19:D30)</f>
        <v>0.0918989801156349</v>
      </c>
      <c r="E31" s="28" t="n">
        <f aca="false">AVERAGE(E19:E30)</f>
        <v>0.0894329341802262</v>
      </c>
      <c r="F31" s="29" t="n">
        <f aca="false">AVERAGE(F19:F30)</f>
        <v>0.0619371938424812</v>
      </c>
      <c r="G31" s="28" t="n">
        <f aca="false">AVERAGE(G19:G30)</f>
        <v>0.0846317045554039</v>
      </c>
      <c r="H31" s="29" t="n">
        <f aca="false">AVERAGE(H19:H30)</f>
        <v>0.0794113505475059</v>
      </c>
      <c r="J31" s="22" t="n">
        <f aca="false">MAX($B31:$I31)</f>
        <v>0.0934799660941603</v>
      </c>
      <c r="K31" s="23" t="n">
        <f aca="false">$J31-$M31</f>
        <v>0.0825345554464195</v>
      </c>
      <c r="L31" s="23" t="n">
        <f aca="false">AVERAGE($B31:$H31)</f>
        <v>0.0843178661661489</v>
      </c>
      <c r="M31" s="23" t="n">
        <f aca="false">STDEV($B31:$H31)</f>
        <v>0.0109454106477408</v>
      </c>
    </row>
  </sheetData>
  <mergeCells count="2">
    <mergeCell ref="A1:H1"/>
    <mergeCell ref="A17:H17"/>
  </mergeCells>
  <conditionalFormatting sqref="A3:H14 A19:H30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H14 B19:H30">
    <cfRule type="expression" priority="4" aboveAverage="0" equalAverage="0" bottom="0" percent="0" rank="0" text="" dxfId="2">
      <formula>#ref!=#ref!</formula>
    </cfRule>
    <cfRule type="expression" priority="5" aboveAverage="0" equalAverage="0" bottom="0" percent="0" rank="0" text="" dxfId="2">
      <formula>#ref!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1" activeCellId="0" sqref="G3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31" width="7.75"/>
    <col collapsed="false" customWidth="true" hidden="false" outlineLevel="0" max="3" min="3" style="31" width="9.21"/>
    <col collapsed="false" customWidth="true" hidden="false" outlineLevel="0" max="4" min="4" style="31" width="6.57"/>
    <col collapsed="false" customWidth="true" hidden="false" outlineLevel="0" max="5" min="5" style="31" width="7.75"/>
    <col collapsed="false" customWidth="true" hidden="false" outlineLevel="0" max="6" min="6" style="31" width="6.57"/>
    <col collapsed="false" customWidth="true" hidden="false" outlineLevel="0" max="7" min="7" style="31" width="6.69"/>
    <col collapsed="false" customWidth="true" hidden="false" outlineLevel="0" max="8" min="8" style="31" width="9"/>
    <col collapsed="false" customWidth="true" hidden="false" outlineLevel="0" max="9" min="9" style="0" width="1.39"/>
    <col collapsed="false" customWidth="true" hidden="false" outlineLevel="0" max="10" min="10" style="0" width="8.6"/>
    <col collapsed="false" customWidth="true" hidden="false" outlineLevel="0" max="11" min="11" style="0" width="7.07"/>
    <col collapsed="false" customWidth="true" hidden="false" outlineLevel="0" max="13" min="12" style="0" width="7.68"/>
    <col collapsed="false" customWidth="true" hidden="false" outlineLevel="0" max="1024" min="1023" style="0" width="11.52"/>
  </cols>
  <sheetData>
    <row r="1" customFormat="false" ht="17.35" hidden="false" customHeight="true" outlineLevel="0" collapsed="false">
      <c r="A1" s="1" t="s">
        <v>30</v>
      </c>
      <c r="B1" s="1"/>
      <c r="C1" s="1"/>
      <c r="D1" s="1"/>
      <c r="E1" s="1"/>
      <c r="F1" s="1"/>
      <c r="G1" s="1"/>
      <c r="H1" s="1"/>
    </row>
    <row r="2" customFormat="false" ht="23.7" hidden="false" customHeight="false" outlineLevel="0" collapsed="false">
      <c r="A2" s="2" t="s">
        <v>15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32" t="s">
        <v>9</v>
      </c>
      <c r="K2" s="32" t="s">
        <v>10</v>
      </c>
      <c r="L2" s="32" t="s">
        <v>11</v>
      </c>
      <c r="M2" s="32" t="s">
        <v>12</v>
      </c>
    </row>
    <row r="3" customFormat="false" ht="13.8" hidden="false" customHeight="false" outlineLevel="0" collapsed="false">
      <c r="A3" s="33" t="s">
        <v>16</v>
      </c>
      <c r="B3" s="21" t="n">
        <f aca="false">[18]sigma_025!c$14</f>
        <v>0.35211846251756</v>
      </c>
      <c r="C3" s="21" t="n">
        <f aca="false">[18]sigma_025!d$14</f>
        <v>0.339226934248178</v>
      </c>
      <c r="D3" s="34" t="n">
        <f aca="false">[18]sigma_025!e$14</f>
        <v>0.357966889412408</v>
      </c>
      <c r="E3" s="21" t="n">
        <f aca="false">[18]sigma_025!f$14</f>
        <v>0.339226602669481</v>
      </c>
      <c r="F3" s="21" t="n">
        <f aca="false">[18]sigma_025!g$14</f>
        <v>0.165677425757116</v>
      </c>
      <c r="G3" s="21" t="n">
        <f aca="false">[18]sigma_025!h$14</f>
        <v>0.318913970959191</v>
      </c>
      <c r="H3" s="21" t="n">
        <f aca="false">[18]sigma_025!i$14</f>
        <v>0.342727713864154</v>
      </c>
      <c r="J3" s="22" t="n">
        <f aca="false">MAX($B3:$I3)</f>
        <v>0.357966889412408</v>
      </c>
      <c r="K3" s="23" t="n">
        <f aca="false">$J3-$M3</f>
        <v>0.290312940745472</v>
      </c>
      <c r="L3" s="23" t="n">
        <f aca="false">AVERAGE($B3:$H3)</f>
        <v>0.316551142775441</v>
      </c>
      <c r="M3" s="23" t="n">
        <f aca="false">STDEV($B3:$H3)</f>
        <v>0.0676539486669364</v>
      </c>
    </row>
    <row r="4" customFormat="false" ht="13.8" hidden="false" customHeight="false" outlineLevel="0" collapsed="false">
      <c r="A4" s="33" t="s">
        <v>17</v>
      </c>
      <c r="B4" s="34" t="n">
        <f aca="false">[22]sigma_025!c$14</f>
        <v>0.555673456001033</v>
      </c>
      <c r="C4" s="21" t="n">
        <f aca="false">[22]sigma_025!d$14</f>
        <v>0.531203980572089</v>
      </c>
      <c r="D4" s="21" t="n">
        <f aca="false">[22]sigma_025!e$14</f>
        <v>0.549542096849126</v>
      </c>
      <c r="E4" s="21" t="n">
        <f aca="false">[22]sigma_025!f$14</f>
        <v>0.531204002774842</v>
      </c>
      <c r="F4" s="21" t="n">
        <f aca="false">[22]sigma_025!g$14</f>
        <v>0.360804925670664</v>
      </c>
      <c r="G4" s="21" t="n">
        <f aca="false">[22]sigma_025!h$14</f>
        <v>0.528050746195574</v>
      </c>
      <c r="H4" s="21" t="n">
        <f aca="false">[22]sigma_025!i$14</f>
        <v>0.501585783735217</v>
      </c>
      <c r="J4" s="24" t="n">
        <f aca="false">MAX($B4:$I4)</f>
        <v>0.555673456001033</v>
      </c>
      <c r="K4" s="25" t="n">
        <f aca="false">$J4-$M4</f>
        <v>0.488362845140117</v>
      </c>
      <c r="L4" s="25" t="n">
        <f aca="false">AVERAGE($B4:$H4)</f>
        <v>0.508294998828364</v>
      </c>
      <c r="M4" s="25" t="n">
        <f aca="false">STDEV($B4:$H4)</f>
        <v>0.0673106108609156</v>
      </c>
    </row>
    <row r="5" customFormat="false" ht="13.8" hidden="false" customHeight="false" outlineLevel="0" collapsed="false">
      <c r="A5" s="33" t="s">
        <v>18</v>
      </c>
      <c r="B5" s="21" t="n">
        <f aca="false">[21]sigma_025!c$14</f>
        <v>0.468587348778571</v>
      </c>
      <c r="C5" s="21" t="n">
        <f aca="false">[21]sigma_025!d$14</f>
        <v>0.452483746888732</v>
      </c>
      <c r="D5" s="34" t="n">
        <f aca="false">[21]sigma_025!e$14</f>
        <v>0.470211385692281</v>
      </c>
      <c r="E5" s="21" t="n">
        <f aca="false">[21]sigma_025!f$14</f>
        <v>0.452483124669916</v>
      </c>
      <c r="F5" s="21" t="n">
        <f aca="false">[21]sigma_025!g$14</f>
        <v>0.276952254317253</v>
      </c>
      <c r="G5" s="21" t="n">
        <f aca="false">[21]sigma_025!h$14</f>
        <v>0.427069194654856</v>
      </c>
      <c r="H5" s="21" t="n">
        <f aca="false">[21]sigma_025!i$14</f>
        <v>0.373046358976743</v>
      </c>
      <c r="J5" s="22" t="n">
        <f aca="false">MAX($B5:$I5)</f>
        <v>0.470211385692281</v>
      </c>
      <c r="K5" s="23" t="n">
        <f aca="false">$J5-$M5</f>
        <v>0.399906031864682</v>
      </c>
      <c r="L5" s="23" t="n">
        <f aca="false">AVERAGE($B5:$H5)</f>
        <v>0.417261916282622</v>
      </c>
      <c r="M5" s="23" t="n">
        <f aca="false">STDEV($B5:$H5)</f>
        <v>0.0703053538275991</v>
      </c>
    </row>
    <row r="6" customFormat="false" ht="13.8" hidden="false" customHeight="false" outlineLevel="0" collapsed="false">
      <c r="A6" s="33" t="s">
        <v>19</v>
      </c>
      <c r="B6" s="21" t="n">
        <f aca="false">[23]sigma_025!c$14</f>
        <v>0.352973150408803</v>
      </c>
      <c r="C6" s="21" t="n">
        <f aca="false">[23]sigma_025!d$14</f>
        <v>0.340626110408867</v>
      </c>
      <c r="D6" s="34" t="n">
        <f aca="false">[23]sigma_025!e$14</f>
        <v>0.35591256867123</v>
      </c>
      <c r="E6" s="21" t="n">
        <f aca="false">[23]sigma_025!f$14</f>
        <v>0.340626146836316</v>
      </c>
      <c r="F6" s="21" t="n">
        <f aca="false">[23]sigma_025!g$14</f>
        <v>0.206525631926474</v>
      </c>
      <c r="G6" s="21" t="n">
        <f aca="false">[23]sigma_025!h$14</f>
        <v>0.310051885269964</v>
      </c>
      <c r="H6" s="21" t="n">
        <f aca="false">[23]sigma_025!i$14</f>
        <v>0.254298688747523</v>
      </c>
      <c r="J6" s="24" t="n">
        <f aca="false">MAX($B6:$I6)</f>
        <v>0.35591256867123</v>
      </c>
      <c r="K6" s="25" t="n">
        <f aca="false">$J6-$M6</f>
        <v>0.298716088951768</v>
      </c>
      <c r="L6" s="25" t="n">
        <f aca="false">AVERAGE($B6:$H6)</f>
        <v>0.30871631175274</v>
      </c>
      <c r="M6" s="25" t="n">
        <f aca="false">STDEV($B6:$H6)</f>
        <v>0.0571964797194616</v>
      </c>
    </row>
    <row r="7" customFormat="false" ht="13.8" hidden="false" customHeight="false" outlineLevel="0" collapsed="false">
      <c r="A7" s="33" t="s">
        <v>20</v>
      </c>
      <c r="B7" s="34" t="n">
        <f aca="false">[24]sigma_025!c$14</f>
        <v>0.45709435343643</v>
      </c>
      <c r="C7" s="21" t="n">
        <f aca="false">[24]sigma_025!d$14</f>
        <v>0.42724254138043</v>
      </c>
      <c r="D7" s="21" t="n">
        <f aca="false">[24]sigma_025!e$14</f>
        <v>0.453441860558988</v>
      </c>
      <c r="E7" s="21" t="n">
        <f aca="false">[24]sigma_025!f$14</f>
        <v>0.427242136829076</v>
      </c>
      <c r="F7" s="21" t="n">
        <f aca="false">[24]sigma_025!g$14</f>
        <v>0.206434620860343</v>
      </c>
      <c r="G7" s="21" t="n">
        <f aca="false">[24]sigma_025!h$14</f>
        <v>0.410865966723158</v>
      </c>
      <c r="H7" s="21" t="n">
        <f aca="false">[24]sigma_025!i$14</f>
        <v>0.369312185492512</v>
      </c>
      <c r="J7" s="22" t="n">
        <f aca="false">MAX($B7:$I7)</f>
        <v>0.45709435343643</v>
      </c>
      <c r="K7" s="23" t="n">
        <f aca="false">$J7-$M7</f>
        <v>0.369731824397921</v>
      </c>
      <c r="L7" s="23" t="n">
        <f aca="false">AVERAGE($B7:$H7)</f>
        <v>0.393090523611562</v>
      </c>
      <c r="M7" s="23" t="n">
        <f aca="false">STDEV($B7:$H7)</f>
        <v>0.0873625290385092</v>
      </c>
    </row>
    <row r="8" customFormat="false" ht="13.8" hidden="false" customHeight="false" outlineLevel="0" collapsed="false">
      <c r="A8" s="33" t="s">
        <v>21</v>
      </c>
      <c r="B8" s="34" t="n">
        <f aca="false">[19]sigma_025!c$14</f>
        <v>0.52128858790885</v>
      </c>
      <c r="C8" s="21" t="n">
        <f aca="false">[19]sigma_025!d$14</f>
        <v>0.50579904314617</v>
      </c>
      <c r="D8" s="21" t="n">
        <f aca="false">[19]sigma_025!e$14</f>
        <v>0.519856298401584</v>
      </c>
      <c r="E8" s="21" t="n">
        <f aca="false">[19]sigma_025!f$14</f>
        <v>0.505798857994932</v>
      </c>
      <c r="F8" s="21" t="n">
        <f aca="false">[19]sigma_025!g$14</f>
        <v>0.330990927535145</v>
      </c>
      <c r="G8" s="21" t="n">
        <f aca="false">[19]sigma_025!h$14</f>
        <v>0.485661648643648</v>
      </c>
      <c r="H8" s="21" t="n">
        <f aca="false">[19]sigma_025!i$14</f>
        <v>0.436726925714703</v>
      </c>
      <c r="J8" s="24" t="n">
        <f aca="false">MAX($B8:$I8)</f>
        <v>0.52128858790885</v>
      </c>
      <c r="K8" s="25" t="n">
        <f aca="false">$J8-$M8</f>
        <v>0.45258866820957</v>
      </c>
      <c r="L8" s="25" t="n">
        <f aca="false">AVERAGE($B8:$H8)</f>
        <v>0.472303184192147</v>
      </c>
      <c r="M8" s="25" t="n">
        <f aca="false">STDEV($B8:$H8)</f>
        <v>0.0686999196992797</v>
      </c>
    </row>
    <row r="9" customFormat="false" ht="13.8" hidden="false" customHeight="false" outlineLevel="0" collapsed="false">
      <c r="A9" s="33" t="s">
        <v>22</v>
      </c>
      <c r="B9" s="21" t="n">
        <f aca="false">[26]sigma_025!c$14</f>
        <v>0.39495555643441</v>
      </c>
      <c r="C9" s="21" t="n">
        <f aca="false">[26]sigma_025!d$14</f>
        <v>0.389945879886818</v>
      </c>
      <c r="D9" s="34" t="n">
        <f aca="false">[26]sigma_025!e$14</f>
        <v>0.404605286312164</v>
      </c>
      <c r="E9" s="21" t="n">
        <f aca="false">[26]sigma_025!f$14</f>
        <v>0.389945973993997</v>
      </c>
      <c r="F9" s="21" t="n">
        <f aca="false">[26]sigma_025!g$14</f>
        <v>0.235444544030965</v>
      </c>
      <c r="G9" s="21" t="n">
        <f aca="false">[26]sigma_025!h$14</f>
        <v>0.376850766001189</v>
      </c>
      <c r="H9" s="21" t="n">
        <f aca="false">[26]sigma_025!i$14</f>
        <v>0.330538673482292</v>
      </c>
      <c r="J9" s="22" t="n">
        <f aca="false">MAX($B9:$I9)</f>
        <v>0.404605286312164</v>
      </c>
      <c r="K9" s="23" t="n">
        <f aca="false">$J9-$M9</f>
        <v>0.344507765185586</v>
      </c>
      <c r="L9" s="23" t="n">
        <f aca="false">AVERAGE($B9:$H9)</f>
        <v>0.360326668591691</v>
      </c>
      <c r="M9" s="23" t="n">
        <f aca="false">STDEV($B9:$H9)</f>
        <v>0.0600975211265777</v>
      </c>
    </row>
    <row r="10" customFormat="false" ht="13.8" hidden="false" customHeight="false" outlineLevel="0" collapsed="false">
      <c r="A10" s="33" t="s">
        <v>23</v>
      </c>
      <c r="B10" s="34" t="n">
        <f aca="false">[20]sigma_025!c$14</f>
        <v>0.462764488137956</v>
      </c>
      <c r="C10" s="21" t="n">
        <f aca="false">[20]sigma_025!d$14</f>
        <v>0.454137661569888</v>
      </c>
      <c r="D10" s="21" t="n">
        <f aca="false">[20]sigma_025!e$14</f>
        <v>0.460409684824281</v>
      </c>
      <c r="E10" s="21" t="n">
        <f aca="false">[20]sigma_025!f$14</f>
        <v>0.454137876020376</v>
      </c>
      <c r="F10" s="21" t="n">
        <f aca="false">[20]sigma_025!g$14</f>
        <v>0.313419234324109</v>
      </c>
      <c r="G10" s="21" t="n">
        <f aca="false">[20]sigma_025!h$14</f>
        <v>0.402657954109678</v>
      </c>
      <c r="H10" s="21" t="n">
        <f aca="false">[20]sigma_025!i$14</f>
        <v>0.34383139024204</v>
      </c>
      <c r="J10" s="24" t="n">
        <f aca="false">MAX($B10:$I10)</f>
        <v>0.462764488137956</v>
      </c>
      <c r="K10" s="25" t="n">
        <f aca="false">$J10-$M10</f>
        <v>0.400963221186836</v>
      </c>
      <c r="L10" s="25" t="n">
        <f aca="false">AVERAGE($B10:$H10)</f>
        <v>0.413051184175475</v>
      </c>
      <c r="M10" s="25" t="n">
        <f aca="false">STDEV($B10:$H10)</f>
        <v>0.0618012669511197</v>
      </c>
    </row>
    <row r="11" customFormat="false" ht="13.8" hidden="false" customHeight="false" outlineLevel="0" collapsed="false">
      <c r="A11" s="33" t="s">
        <v>24</v>
      </c>
      <c r="B11" s="21" t="n">
        <f aca="false">[27]sigma_025!c$14</f>
        <v>0.360712358319952</v>
      </c>
      <c r="C11" s="21" t="n">
        <f aca="false">[27]sigma_025!d$14</f>
        <v>0.349008532278887</v>
      </c>
      <c r="D11" s="34" t="n">
        <f aca="false">[27]sigma_025!e$14</f>
        <v>0.369886717422161</v>
      </c>
      <c r="E11" s="21" t="n">
        <f aca="false">[27]sigma_025!f$14</f>
        <v>0.349008825920097</v>
      </c>
      <c r="F11" s="21" t="n">
        <f aca="false">[27]sigma_025!g$14</f>
        <v>0.206134437823265</v>
      </c>
      <c r="G11" s="21" t="n">
        <f aca="false">[27]sigma_025!h$14</f>
        <v>0.340575782513494</v>
      </c>
      <c r="H11" s="21" t="n">
        <f aca="false">[27]sigma_025!i$14</f>
        <v>0.304480375568641</v>
      </c>
      <c r="J11" s="22" t="n">
        <f aca="false">MAX($B11:$I11)</f>
        <v>0.369886717422161</v>
      </c>
      <c r="K11" s="23" t="n">
        <f aca="false">$J11-$M11</f>
        <v>0.313270459355688</v>
      </c>
      <c r="L11" s="23" t="n">
        <f aca="false">AVERAGE($B11:$H11)</f>
        <v>0.3256867185495</v>
      </c>
      <c r="M11" s="23" t="n">
        <f aca="false">STDEV($B11:$H11)</f>
        <v>0.056616258066473</v>
      </c>
    </row>
    <row r="12" customFormat="false" ht="13.8" hidden="false" customHeight="false" outlineLevel="0" collapsed="false">
      <c r="A12" s="33" t="s">
        <v>25</v>
      </c>
      <c r="B12" s="34" t="n">
        <f aca="false">[28]sigma_025!c$14</f>
        <v>0.441975853503854</v>
      </c>
      <c r="C12" s="21" t="n">
        <f aca="false">[28]sigma_025!d$14</f>
        <v>0.396150711641486</v>
      </c>
      <c r="D12" s="21" t="n">
        <f aca="false">[28]sigma_025!e$14</f>
        <v>0.403387517807018</v>
      </c>
      <c r="E12" s="21" t="n">
        <f aca="false">[28]sigma_025!f$14</f>
        <v>0.396150788678756</v>
      </c>
      <c r="F12" s="21" t="n">
        <f aca="false">[28]sigma_025!g$14</f>
        <v>0.212128834694871</v>
      </c>
      <c r="G12" s="21" t="n">
        <f aca="false">[28]sigma_025!h$14</f>
        <v>0.358440133423922</v>
      </c>
      <c r="H12" s="21" t="n">
        <f aca="false">[28]sigma_025!i$14</f>
        <v>0.277110178327511</v>
      </c>
      <c r="J12" s="24" t="n">
        <f aca="false">MAX($B12:$I12)</f>
        <v>0.441975853503854</v>
      </c>
      <c r="K12" s="25" t="n">
        <f aca="false">$J12-$M12</f>
        <v>0.360547222936339</v>
      </c>
      <c r="L12" s="25" t="n">
        <f aca="false">AVERAGE($B12:$H12)</f>
        <v>0.355049145439631</v>
      </c>
      <c r="M12" s="25" t="n">
        <f aca="false">STDEV($B12:$H12)</f>
        <v>0.0814286305675151</v>
      </c>
    </row>
    <row r="13" customFormat="false" ht="13.8" hidden="false" customHeight="false" outlineLevel="0" collapsed="false">
      <c r="A13" s="33" t="s">
        <v>26</v>
      </c>
      <c r="B13" s="21" t="n">
        <f aca="false">[29]sigma_025!c$14</f>
        <v>0.293690957329286</v>
      </c>
      <c r="C13" s="21" t="n">
        <f aca="false">[29]sigma_025!d$14</f>
        <v>0.292662823770409</v>
      </c>
      <c r="D13" s="34" t="n">
        <f aca="false">[29]sigma_025!e$14</f>
        <v>0.309130889770938</v>
      </c>
      <c r="E13" s="21" t="n">
        <f aca="false">[29]sigma_025!f$14</f>
        <v>0.292663035242168</v>
      </c>
      <c r="F13" s="21" t="n">
        <f aca="false">[29]sigma_025!g$14</f>
        <v>0.150389952894647</v>
      </c>
      <c r="G13" s="21" t="n">
        <f aca="false">[29]sigma_025!h$14</f>
        <v>0.270846473778288</v>
      </c>
      <c r="H13" s="21" t="n">
        <f aca="false">[29]sigma_025!i$14</f>
        <v>0.230813654058211</v>
      </c>
      <c r="J13" s="22" t="n">
        <f aca="false">MAX($B13:$I13)</f>
        <v>0.309130889770938</v>
      </c>
      <c r="K13" s="23" t="n">
        <f aca="false">$J13-$M13</f>
        <v>0.253440927455108</v>
      </c>
      <c r="L13" s="23" t="n">
        <f aca="false">AVERAGE($B13:$H13)</f>
        <v>0.262885398120564</v>
      </c>
      <c r="M13" s="23" t="n">
        <f aca="false">STDEV($B13:$H13)</f>
        <v>0.0556899623158298</v>
      </c>
    </row>
    <row r="14" customFormat="false" ht="13.8" hidden="false" customHeight="false" outlineLevel="0" collapsed="false">
      <c r="A14" s="33" t="s">
        <v>27</v>
      </c>
      <c r="B14" s="21" t="n">
        <f aca="false">[30]sigma_025!c$14</f>
        <v>0.340870551223614</v>
      </c>
      <c r="C14" s="21" t="n">
        <f aca="false">[30]sigma_025!d$14</f>
        <v>0.340964581015537</v>
      </c>
      <c r="D14" s="34" t="n">
        <f aca="false">[30]sigma_025!e$14</f>
        <v>0.353203742523455</v>
      </c>
      <c r="E14" s="21" t="n">
        <f aca="false">[30]sigma_025!f$14</f>
        <v>0.340964416894694</v>
      </c>
      <c r="F14" s="21" t="n">
        <f aca="false">[30]sigma_025!g$14</f>
        <v>0.202351820538356</v>
      </c>
      <c r="G14" s="21" t="n">
        <f aca="false">[30]sigma_025!h$14</f>
        <v>0.300300459281873</v>
      </c>
      <c r="H14" s="21" t="n">
        <f aca="false">[30]sigma_025!i$14</f>
        <v>0.250047095830203</v>
      </c>
      <c r="J14" s="24" t="n">
        <f aca="false">MAX($B14:$I14)</f>
        <v>0.353203742523455</v>
      </c>
      <c r="K14" s="25" t="n">
        <f aca="false">$J14-$M14</f>
        <v>0.295801537985163</v>
      </c>
      <c r="L14" s="25" t="n">
        <f aca="false">AVERAGE($B14:$H14)</f>
        <v>0.304100381043962</v>
      </c>
      <c r="M14" s="25" t="n">
        <f aca="false">STDEV($B14:$H14)</f>
        <v>0.0574022045382922</v>
      </c>
    </row>
    <row r="15" s="37" customFormat="true" ht="13.8" hidden="false" customHeight="false" outlineLevel="0" collapsed="false">
      <c r="A15" s="35" t="s">
        <v>28</v>
      </c>
      <c r="B15" s="29" t="n">
        <f aca="false">AVERAGE(B3:B14)</f>
        <v>0.416892093666693</v>
      </c>
      <c r="C15" s="29" t="n">
        <f aca="false">AVERAGE(C3:C14)</f>
        <v>0.401621045567291</v>
      </c>
      <c r="D15" s="36" t="n">
        <f aca="false">AVERAGE(D3:D14)</f>
        <v>0.417296244853803</v>
      </c>
      <c r="E15" s="29" t="n">
        <f aca="false">AVERAGE(E3:E14)</f>
        <v>0.401620982377054</v>
      </c>
      <c r="F15" s="29" t="n">
        <f aca="false">AVERAGE(F3:F14)</f>
        <v>0.238937884197767</v>
      </c>
      <c r="G15" s="29" t="n">
        <f aca="false">AVERAGE(G3:G14)</f>
        <v>0.377523748462903</v>
      </c>
      <c r="H15" s="29" t="n">
        <f aca="false">AVERAGE(H3:H14)</f>
        <v>0.334543252003312</v>
      </c>
      <c r="I15" s="0"/>
      <c r="J15" s="24" t="n">
        <f aca="false">MAX($B15:$I15)</f>
        <v>0.417296244853803</v>
      </c>
      <c r="K15" s="25" t="n">
        <f aca="false">$J15-$M15</f>
        <v>0.352841743503415</v>
      </c>
      <c r="L15" s="25" t="n">
        <f aca="false">AVERAGE($B15:$H15)</f>
        <v>0.369776464446975</v>
      </c>
      <c r="M15" s="25" t="n">
        <f aca="false">STDEV($B15:$H15)</f>
        <v>0.0644545013503877</v>
      </c>
      <c r="AMI15" s="0"/>
      <c r="AMJ15" s="0"/>
    </row>
    <row r="17" customFormat="false" ht="17.35" hidden="false" customHeight="true" outlineLevel="0" collapsed="false">
      <c r="A17" s="1" t="s">
        <v>31</v>
      </c>
      <c r="B17" s="1"/>
      <c r="C17" s="1"/>
      <c r="D17" s="1"/>
      <c r="E17" s="1"/>
      <c r="F17" s="1"/>
      <c r="G17" s="1"/>
      <c r="H17" s="1"/>
    </row>
    <row r="18" customFormat="false" ht="23.7" hidden="false" customHeight="false" outlineLevel="0" collapsed="false">
      <c r="A18" s="2" t="s">
        <v>15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J18" s="32" t="s">
        <v>9</v>
      </c>
      <c r="K18" s="32" t="s">
        <v>10</v>
      </c>
      <c r="L18" s="32" t="s">
        <v>11</v>
      </c>
      <c r="M18" s="32" t="s">
        <v>12</v>
      </c>
    </row>
    <row r="19" customFormat="false" ht="13.8" hidden="false" customHeight="false" outlineLevel="0" collapsed="false">
      <c r="A19" s="33" t="s">
        <v>16</v>
      </c>
      <c r="B19" s="20" t="n">
        <f aca="false">[15]sigma_025!C$29</f>
        <v>0.146929528610116</v>
      </c>
      <c r="C19" s="20" t="n">
        <f aca="false">[15]sigma_025!D$29</f>
        <v>0.143982140162089</v>
      </c>
      <c r="D19" s="19" t="n">
        <f aca="false">[15]sigma_025!E$29</f>
        <v>0.147339074667739</v>
      </c>
      <c r="E19" s="20" t="n">
        <f aca="false">[15]sigma_025!F$29</f>
        <v>0.143982121773899</v>
      </c>
      <c r="F19" s="21" t="n">
        <f aca="false">[15]sigma_025!G$29</f>
        <v>0.0948138908474033</v>
      </c>
      <c r="G19" s="20" t="n">
        <f aca="false">[15]sigma_025!H$29</f>
        <v>0.138111596402866</v>
      </c>
      <c r="H19" s="20" t="n">
        <f aca="false">[15]sigma_025!I$29</f>
        <v>0.146126969179095</v>
      </c>
      <c r="J19" s="22" t="n">
        <f aca="false">MAX($B19:$I19)</f>
        <v>0.147339074667739</v>
      </c>
      <c r="K19" s="23" t="n">
        <f aca="false">$J19-$M19</f>
        <v>0.128337095699664</v>
      </c>
      <c r="L19" s="23" t="n">
        <f aca="false">AVERAGE($B19:$H19)</f>
        <v>0.137326474520458</v>
      </c>
      <c r="M19" s="23" t="n">
        <f aca="false">STDEV($B19:$H19)</f>
        <v>0.0190019789680753</v>
      </c>
    </row>
    <row r="20" customFormat="false" ht="13.8" hidden="false" customHeight="false" outlineLevel="0" collapsed="false">
      <c r="A20" s="33" t="s">
        <v>17</v>
      </c>
      <c r="B20" s="20" t="n">
        <f aca="false">[16]sigma_025!C$29</f>
        <v>0.850792638730103</v>
      </c>
      <c r="C20" s="19" t="n">
        <f aca="false">[16]sigma_025!D$29</f>
        <v>0.866249458838733</v>
      </c>
      <c r="D20" s="20" t="n">
        <f aca="false">[16]sigma_025!E$29</f>
        <v>0.834024262243084</v>
      </c>
      <c r="E20" s="19" t="n">
        <f aca="false">[16]sigma_025!F$29</f>
        <v>0.866249608491962</v>
      </c>
      <c r="F20" s="21" t="n">
        <f aca="false">[16]sigma_025!G$29</f>
        <v>0.624064727561362</v>
      </c>
      <c r="G20" s="20" t="n">
        <f aca="false">[16]sigma_025!H$29</f>
        <v>0.797609399981152</v>
      </c>
      <c r="H20" s="21" t="n">
        <f aca="false">[16]sigma_025!I$29</f>
        <v>0.764280334156789</v>
      </c>
      <c r="J20" s="24" t="n">
        <f aca="false">MAX($B20:$I20)</f>
        <v>0.866249608491962</v>
      </c>
      <c r="K20" s="25" t="n">
        <f aca="false">$J20-$M20</f>
        <v>0.779889079682346</v>
      </c>
      <c r="L20" s="25" t="n">
        <f aca="false">AVERAGE($B20:$H20)</f>
        <v>0.800467204286169</v>
      </c>
      <c r="M20" s="25" t="n">
        <f aca="false">STDEV($B20:$H20)</f>
        <v>0.0863605288096165</v>
      </c>
    </row>
    <row r="21" customFormat="false" ht="13.8" hidden="false" customHeight="false" outlineLevel="0" collapsed="false">
      <c r="A21" s="33" t="s">
        <v>18</v>
      </c>
      <c r="B21" s="19" t="n">
        <f aca="false">[17]sigma_025!C$29</f>
        <v>0.654661906477919</v>
      </c>
      <c r="C21" s="20" t="n">
        <f aca="false">[17]sigma_025!D$29</f>
        <v>0.648421419636462</v>
      </c>
      <c r="D21" s="20" t="n">
        <f aca="false">[17]sigma_025!E$29</f>
        <v>0.648293088311532</v>
      </c>
      <c r="E21" s="20" t="n">
        <f aca="false">[17]sigma_025!F$29</f>
        <v>0.648420661536688</v>
      </c>
      <c r="F21" s="21" t="n">
        <f aca="false">[17]sigma_025!G$29</f>
        <v>0.434463230396888</v>
      </c>
      <c r="G21" s="20" t="n">
        <f aca="false">[17]sigma_025!H$29</f>
        <v>0.592374537301474</v>
      </c>
      <c r="H21" s="21" t="n">
        <f aca="false">[17]sigma_025!I$29</f>
        <v>0.532923778480526</v>
      </c>
      <c r="J21" s="22" t="n">
        <f aca="false">MAX($B21:$I21)</f>
        <v>0.654661906477919</v>
      </c>
      <c r="K21" s="23" t="n">
        <f aca="false">$J21-$M21</f>
        <v>0.571259781775295</v>
      </c>
      <c r="L21" s="23" t="n">
        <f aca="false">AVERAGE($B21:$H21)</f>
        <v>0.594222660305927</v>
      </c>
      <c r="M21" s="23" t="n">
        <f aca="false">STDEV($B21:$H21)</f>
        <v>0.0834021247026237</v>
      </c>
    </row>
    <row r="22" customFormat="false" ht="13.8" hidden="false" customHeight="false" outlineLevel="0" collapsed="false">
      <c r="A22" s="33" t="s">
        <v>19</v>
      </c>
      <c r="B22" s="19" t="n">
        <f aca="false">[18]sigma_025!C$29</f>
        <v>0.325525183990545</v>
      </c>
      <c r="C22" s="20" t="n">
        <f aca="false">[18]sigma_025!D$29</f>
        <v>0.318798907223536</v>
      </c>
      <c r="D22" s="20" t="n">
        <f aca="false">[18]sigma_025!E$29</f>
        <v>0.324877736374576</v>
      </c>
      <c r="E22" s="20" t="n">
        <f aca="false">[18]sigma_025!F$29</f>
        <v>0.318798923413948</v>
      </c>
      <c r="F22" s="21" t="n">
        <f aca="false">[18]sigma_025!G$29</f>
        <v>0.191743543201194</v>
      </c>
      <c r="G22" s="21" t="n">
        <f aca="false">[18]sigma_025!H$29</f>
        <v>0.264232063165231</v>
      </c>
      <c r="H22" s="21" t="n">
        <f aca="false">[18]sigma_025!I$29</f>
        <v>0.197332457558496</v>
      </c>
      <c r="J22" s="24" t="n">
        <f aca="false">MAX($B22:$I22)</f>
        <v>0.325525183990545</v>
      </c>
      <c r="K22" s="25" t="n">
        <f aca="false">$J22-$M22</f>
        <v>0.265083601721884</v>
      </c>
      <c r="L22" s="25" t="n">
        <f aca="false">AVERAGE($B22:$H22)</f>
        <v>0.277329830703932</v>
      </c>
      <c r="M22" s="25" t="n">
        <f aca="false">STDEV($B22:$H22)</f>
        <v>0.060441582268661</v>
      </c>
    </row>
    <row r="23" customFormat="false" ht="13.8" hidden="false" customHeight="false" outlineLevel="0" collapsed="false">
      <c r="A23" s="33" t="s">
        <v>20</v>
      </c>
      <c r="B23" s="20" t="n">
        <f aca="false">[19]sigma_025!C$29</f>
        <v>0.486441177889824</v>
      </c>
      <c r="C23" s="20" t="n">
        <f aca="false">[19]sigma_025!D$29</f>
        <v>0.471336966234978</v>
      </c>
      <c r="D23" s="19" t="n">
        <f aca="false">[19]sigma_025!E$29</f>
        <v>0.486625647223167</v>
      </c>
      <c r="E23" s="20" t="n">
        <f aca="false">[19]sigma_025!F$29</f>
        <v>0.47133647788716</v>
      </c>
      <c r="F23" s="21" t="n">
        <f aca="false">[19]sigma_025!G$29</f>
        <v>0.251390627316089</v>
      </c>
      <c r="G23" s="20" t="n">
        <f aca="false">[19]sigma_025!H$29</f>
        <v>0.420448754524839</v>
      </c>
      <c r="H23" s="21" t="n">
        <f aca="false">[19]sigma_025!I$29</f>
        <v>0.368317518593668</v>
      </c>
      <c r="J23" s="22" t="n">
        <f aca="false">MAX($B23:$I23)</f>
        <v>0.486625647223167</v>
      </c>
      <c r="K23" s="23" t="n">
        <f aca="false">$J23-$M23</f>
        <v>0.399841794063415</v>
      </c>
      <c r="L23" s="23" t="n">
        <f aca="false">AVERAGE($B23:$H23)</f>
        <v>0.422271024238532</v>
      </c>
      <c r="M23" s="23" t="n">
        <f aca="false">STDEV($B23:$H23)</f>
        <v>0.0867838531597523</v>
      </c>
    </row>
    <row r="24" customFormat="false" ht="13.8" hidden="false" customHeight="false" outlineLevel="0" collapsed="false">
      <c r="A24" s="33" t="s">
        <v>21</v>
      </c>
      <c r="B24" s="19" t="n">
        <f aca="false">[20]sigma_025!C$29</f>
        <v>1.0083458799985</v>
      </c>
      <c r="C24" s="20" t="n">
        <f aca="false">[20]sigma_025!D$29</f>
        <v>1.00107266914118</v>
      </c>
      <c r="D24" s="20" t="n">
        <f aca="false">[20]sigma_025!E$29</f>
        <v>0.996778706389987</v>
      </c>
      <c r="E24" s="20" t="n">
        <f aca="false">[20]sigma_025!F$29</f>
        <v>1.00107147563503</v>
      </c>
      <c r="F24" s="21" t="n">
        <f aca="false">[20]sigma_025!G$29</f>
        <v>0.741169420492139</v>
      </c>
      <c r="G24" s="20" t="n">
        <f aca="false">[20]sigma_025!H$29</f>
        <v>0.941772861609193</v>
      </c>
      <c r="H24" s="21" t="n">
        <f aca="false">[20]sigma_025!I$29</f>
        <v>0.887078411876093</v>
      </c>
      <c r="J24" s="24" t="n">
        <f aca="false">MAX($B24:$I24)</f>
        <v>1.0083458799985</v>
      </c>
      <c r="K24" s="25" t="n">
        <f aca="false">$J24-$M24</f>
        <v>0.910288954238224</v>
      </c>
      <c r="L24" s="25" t="n">
        <f aca="false">AVERAGE($B24:$H24)</f>
        <v>0.939612775020303</v>
      </c>
      <c r="M24" s="25" t="n">
        <f aca="false">STDEV($B24:$H24)</f>
        <v>0.0980569257602755</v>
      </c>
    </row>
    <row r="25" customFormat="false" ht="13.8" hidden="false" customHeight="false" outlineLevel="0" collapsed="false">
      <c r="A25" s="33" t="s">
        <v>22</v>
      </c>
      <c r="B25" s="19" t="n">
        <f aca="false">[21]sigma_025!C$29</f>
        <v>0.439895121180438</v>
      </c>
      <c r="C25" s="20" t="n">
        <f aca="false">[21]sigma_025!D$29</f>
        <v>0.439286173190259</v>
      </c>
      <c r="D25" s="20" t="n">
        <f aca="false">[21]sigma_025!E$29</f>
        <v>0.439262339693802</v>
      </c>
      <c r="E25" s="20" t="n">
        <f aca="false">[21]sigma_025!F$29</f>
        <v>0.439285788882572</v>
      </c>
      <c r="F25" s="21" t="n">
        <f aca="false">[21]sigma_025!G$29</f>
        <v>0.283997307349926</v>
      </c>
      <c r="G25" s="20" t="n">
        <f aca="false">[21]sigma_025!H$29</f>
        <v>0.415613558935877</v>
      </c>
      <c r="H25" s="21" t="n">
        <f aca="false">[21]sigma_025!I$29</f>
        <v>0.369552789187187</v>
      </c>
      <c r="J25" s="22" t="n">
        <f aca="false">MAX($B25:$I25)</f>
        <v>0.439895121180438</v>
      </c>
      <c r="K25" s="23" t="n">
        <f aca="false">$J25-$M25</f>
        <v>0.381095958022299</v>
      </c>
      <c r="L25" s="23" t="n">
        <f aca="false">AVERAGE($B25:$H25)</f>
        <v>0.403841868345723</v>
      </c>
      <c r="M25" s="23" t="n">
        <f aca="false">STDEV($B25:$H25)</f>
        <v>0.0587991631581392</v>
      </c>
    </row>
    <row r="26" customFormat="false" ht="13.8" hidden="false" customHeight="false" outlineLevel="0" collapsed="false">
      <c r="A26" s="33" t="s">
        <v>23</v>
      </c>
      <c r="B26" s="19" t="n">
        <f aca="false">[22]sigma_025!C$29</f>
        <v>0.971165506508006</v>
      </c>
      <c r="C26" s="20" t="n">
        <f aca="false">[22]sigma_025!D$29</f>
        <v>0.968541182888771</v>
      </c>
      <c r="D26" s="20" t="n">
        <f aca="false">[22]sigma_025!E$29</f>
        <v>0.940504861663558</v>
      </c>
      <c r="E26" s="20" t="n">
        <f aca="false">[22]sigma_025!F$29</f>
        <v>0.968540166995121</v>
      </c>
      <c r="F26" s="21" t="n">
        <f aca="false">[22]sigma_025!G$29</f>
        <v>0.696974993795409</v>
      </c>
      <c r="G26" s="21" t="n">
        <f aca="false">[22]sigma_025!H$29</f>
        <v>0.846575784530461</v>
      </c>
      <c r="H26" s="21" t="n">
        <f aca="false">[22]sigma_025!I$29</f>
        <v>0.756974851039586</v>
      </c>
      <c r="J26" s="24" t="n">
        <f aca="false">MAX($B26:$I26)</f>
        <v>0.971165506508006</v>
      </c>
      <c r="K26" s="25" t="n">
        <f aca="false">$J26-$M26</f>
        <v>0.857598357932395</v>
      </c>
      <c r="L26" s="25" t="n">
        <f aca="false">AVERAGE($B26:$H26)</f>
        <v>0.878468192488702</v>
      </c>
      <c r="M26" s="25" t="n">
        <f aca="false">STDEV($B26:$H26)</f>
        <v>0.113567148575611</v>
      </c>
    </row>
    <row r="27" customFormat="false" ht="13.8" hidden="false" customHeight="false" outlineLevel="0" collapsed="false">
      <c r="A27" s="33" t="s">
        <v>24</v>
      </c>
      <c r="B27" s="20" t="n">
        <f aca="false">[23]sigma_025!C$29</f>
        <v>0.253172202545831</v>
      </c>
      <c r="C27" s="20" t="n">
        <f aca="false">[23]sigma_025!D$29</f>
        <v>0.248646142131161</v>
      </c>
      <c r="D27" s="19" t="n">
        <f aca="false">[23]sigma_025!E$29</f>
        <v>0.255454270004434</v>
      </c>
      <c r="E27" s="20" t="n">
        <f aca="false">[23]sigma_025!F$29</f>
        <v>0.248646233731727</v>
      </c>
      <c r="F27" s="21" t="n">
        <f aca="false">[23]sigma_025!G$29</f>
        <v>0.162235285390193</v>
      </c>
      <c r="G27" s="20" t="n">
        <f aca="false">[23]sigma_025!H$29</f>
        <v>0.235735845792369</v>
      </c>
      <c r="H27" s="21" t="n">
        <f aca="false">[23]sigma_025!I$29</f>
        <v>0.214685902490051</v>
      </c>
      <c r="J27" s="22" t="n">
        <f aca="false">MAX($B27:$I27)</f>
        <v>0.255454270004434</v>
      </c>
      <c r="K27" s="23" t="n">
        <f aca="false">$J27-$M27</f>
        <v>0.221964960763865</v>
      </c>
      <c r="L27" s="23" t="n">
        <f aca="false">AVERAGE($B27:$H27)</f>
        <v>0.231225126012252</v>
      </c>
      <c r="M27" s="23" t="n">
        <f aca="false">STDEV($B27:$H27)</f>
        <v>0.0334893092405688</v>
      </c>
    </row>
    <row r="28" customFormat="false" ht="13.8" hidden="false" customHeight="false" outlineLevel="0" collapsed="false">
      <c r="A28" s="33" t="s">
        <v>25</v>
      </c>
      <c r="B28" s="19" t="n">
        <f aca="false">[24]sigma_025!C$29</f>
        <v>0.580836738556819</v>
      </c>
      <c r="C28" s="20" t="n">
        <f aca="false">[24]sigma_025!D$29</f>
        <v>0.534172205833025</v>
      </c>
      <c r="D28" s="20" t="n">
        <f aca="false">[24]sigma_025!E$29</f>
        <v>0.532782802979359</v>
      </c>
      <c r="E28" s="20" t="n">
        <f aca="false">[24]sigma_025!F$29</f>
        <v>0.534172596331684</v>
      </c>
      <c r="F28" s="21" t="n">
        <f aca="false">[24]sigma_025!G$29</f>
        <v>0.3012508547325</v>
      </c>
      <c r="G28" s="21" t="n">
        <f aca="false">[24]sigma_025!H$29</f>
        <v>0.446303152358947</v>
      </c>
      <c r="H28" s="21" t="n">
        <f aca="false">[24]sigma_025!I$29</f>
        <v>0.304149606090287</v>
      </c>
      <c r="J28" s="24" t="n">
        <f aca="false">MAX($B28:$I28)</f>
        <v>0.580836738556819</v>
      </c>
      <c r="K28" s="25" t="n">
        <f aca="false">$J28-$M28</f>
        <v>0.464967921626011</v>
      </c>
      <c r="L28" s="25" t="n">
        <f aca="false">AVERAGE($B28:$H28)</f>
        <v>0.461952565268946</v>
      </c>
      <c r="M28" s="25" t="n">
        <f aca="false">STDEV($B28:$H28)</f>
        <v>0.115868816930808</v>
      </c>
    </row>
    <row r="29" customFormat="false" ht="13.8" hidden="false" customHeight="false" outlineLevel="0" collapsed="false">
      <c r="A29" s="33" t="s">
        <v>26</v>
      </c>
      <c r="B29" s="20" t="n">
        <f aca="false">[25]sigma_025!C$29</f>
        <v>0.178223845002732</v>
      </c>
      <c r="C29" s="20" t="n">
        <f aca="false">[25]sigma_025!D$29</f>
        <v>0.179449423268783</v>
      </c>
      <c r="D29" s="19" t="n">
        <f aca="false">[25]sigma_025!E$29</f>
        <v>0.184166086938256</v>
      </c>
      <c r="E29" s="20" t="n">
        <f aca="false">[25]sigma_025!F$29</f>
        <v>0.179449502409329</v>
      </c>
      <c r="F29" s="21" t="n">
        <f aca="false">[25]sigma_025!G$29</f>
        <v>0.0913337420686414</v>
      </c>
      <c r="G29" s="20" t="n">
        <f aca="false">[25]sigma_025!H$29</f>
        <v>0.152599373441499</v>
      </c>
      <c r="H29" s="21" t="n">
        <f aca="false">[25]sigma_025!I$29</f>
        <v>0.120723403870655</v>
      </c>
      <c r="J29" s="22" t="n">
        <f aca="false">MAX($B29:$I29)</f>
        <v>0.184166086938256</v>
      </c>
      <c r="K29" s="23" t="n">
        <f aca="false">$J29-$M29</f>
        <v>0.148065595615421</v>
      </c>
      <c r="L29" s="23" t="n">
        <f aca="false">AVERAGE($B29:$H29)</f>
        <v>0.155135053857128</v>
      </c>
      <c r="M29" s="23" t="n">
        <f aca="false">STDEV($B29:$H29)</f>
        <v>0.0361004913228346</v>
      </c>
    </row>
    <row r="30" customFormat="false" ht="13.8" hidden="false" customHeight="false" outlineLevel="0" collapsed="false">
      <c r="A30" s="33" t="s">
        <v>27</v>
      </c>
      <c r="B30" s="20" t="n">
        <f aca="false">[26]sigma_025!C$29</f>
        <v>0.355833731468629</v>
      </c>
      <c r="C30" s="20" t="n">
        <f aca="false">[26]sigma_025!D$29</f>
        <v>0.357989221494816</v>
      </c>
      <c r="D30" s="20" t="n">
        <f aca="false">[26]sigma_025!E$29</f>
        <v>0.355902722346301</v>
      </c>
      <c r="E30" s="19" t="n">
        <f aca="false">[26]sigma_025!F$29</f>
        <v>0.357989012531754</v>
      </c>
      <c r="F30" s="21" t="n">
        <f aca="false">[26]sigma_025!G$29</f>
        <v>0.209440665405224</v>
      </c>
      <c r="G30" s="20" t="n">
        <f aca="false">[26]sigma_025!H$29</f>
        <v>0.294440247463483</v>
      </c>
      <c r="H30" s="21" t="n">
        <f aca="false">[26]sigma_025!I$29</f>
        <v>0.234359584993337</v>
      </c>
      <c r="J30" s="24" t="n">
        <f aca="false">MAX($B30:$I30)</f>
        <v>0.357989221494816</v>
      </c>
      <c r="K30" s="25" t="n">
        <f aca="false">$J30-$M30</f>
        <v>0.293585388274805</v>
      </c>
      <c r="L30" s="25" t="n">
        <f aca="false">AVERAGE($B30:$H30)</f>
        <v>0.309422169386221</v>
      </c>
      <c r="M30" s="25" t="n">
        <f aca="false">STDEV($B30:$H30)</f>
        <v>0.0644038332200108</v>
      </c>
    </row>
    <row r="31" customFormat="false" ht="13.8" hidden="false" customHeight="false" outlineLevel="0" collapsed="false">
      <c r="A31" s="35" t="s">
        <v>28</v>
      </c>
      <c r="B31" s="27" t="n">
        <f aca="false">AVERAGE(B19:B30)</f>
        <v>0.520985288413289</v>
      </c>
      <c r="C31" s="28" t="n">
        <f aca="false">AVERAGE(C19:C30)</f>
        <v>0.514828825836983</v>
      </c>
      <c r="D31" s="28" t="n">
        <f aca="false">AVERAGE(D19:D30)</f>
        <v>0.512167633236316</v>
      </c>
      <c r="E31" s="28" t="n">
        <f aca="false">AVERAGE(E19:E30)</f>
        <v>0.514828547468406</v>
      </c>
      <c r="F31" s="29" t="n">
        <f aca="false">AVERAGE(F19:F30)</f>
        <v>0.340239857379747</v>
      </c>
      <c r="G31" s="28" t="n">
        <f aca="false">AVERAGE(G19:G30)</f>
        <v>0.462151431292283</v>
      </c>
      <c r="H31" s="29" t="n">
        <f aca="false">AVERAGE(H19:H30)</f>
        <v>0.408042133959648</v>
      </c>
      <c r="J31" s="22" t="n">
        <f aca="false">MAX($B31:$I31)</f>
        <v>0.520985288413289</v>
      </c>
      <c r="K31" s="23" t="n">
        <f aca="false">$J31-$M31</f>
        <v>0.451349578464257</v>
      </c>
      <c r="L31" s="23" t="n">
        <f aca="false">AVERAGE($B31:$H31)</f>
        <v>0.467606245369525</v>
      </c>
      <c r="M31" s="23" t="n">
        <f aca="false">STDEV($B31:$H31)</f>
        <v>0.069635709949032</v>
      </c>
    </row>
  </sheetData>
  <mergeCells count="2">
    <mergeCell ref="A1:H1"/>
    <mergeCell ref="A17:H17"/>
  </mergeCells>
  <conditionalFormatting sqref="A3:H14 A19:H30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H14 B19:H30">
    <cfRule type="expression" priority="4" aboveAverage="0" equalAverage="0" bottom="0" percent="0" rank="0" text="" dxfId="2">
      <formula>#ref!=#ref!</formula>
    </cfRule>
    <cfRule type="expression" priority="5" aboveAverage="0" equalAverage="0" bottom="0" percent="0" rank="0" text="" dxfId="2">
      <formula>#ref!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31" width="7.75"/>
    <col collapsed="false" customWidth="true" hidden="false" outlineLevel="0" max="4" min="3" style="31" width="8.47"/>
    <col collapsed="false" customWidth="true" hidden="false" outlineLevel="0" max="5" min="5" style="31" width="7.75"/>
    <col collapsed="false" customWidth="true" hidden="false" outlineLevel="0" max="7" min="6" style="31" width="8.47"/>
    <col collapsed="false" customWidth="true" hidden="false" outlineLevel="0" max="8" min="8" style="31" width="9"/>
    <col collapsed="false" customWidth="true" hidden="false" outlineLevel="0" max="9" min="9" style="0" width="1.39"/>
    <col collapsed="false" customWidth="true" hidden="false" outlineLevel="0" max="10" min="10" style="0" width="8.6"/>
    <col collapsed="false" customWidth="true" hidden="false" outlineLevel="0" max="11" min="11" style="0" width="8.72"/>
    <col collapsed="false" customWidth="true" hidden="false" outlineLevel="0" max="13" min="12" style="0" width="7.68"/>
    <col collapsed="false" customWidth="true" hidden="false" outlineLevel="0" max="1024" min="1023" style="0" width="11.52"/>
  </cols>
  <sheetData>
    <row r="1" customFormat="false" ht="17.35" hidden="false" customHeight="true" outlineLevel="0" collapsed="false">
      <c r="A1" s="1" t="s">
        <v>32</v>
      </c>
      <c r="B1" s="1"/>
      <c r="C1" s="1"/>
      <c r="D1" s="1"/>
      <c r="E1" s="1"/>
      <c r="F1" s="1"/>
      <c r="G1" s="1"/>
      <c r="H1" s="1"/>
    </row>
    <row r="2" customFormat="false" ht="23.7" hidden="false" customHeight="false" outlineLevel="0" collapsed="false">
      <c r="A2" s="2" t="s">
        <v>15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32" t="s">
        <v>9</v>
      </c>
      <c r="K2" s="32" t="s">
        <v>10</v>
      </c>
      <c r="L2" s="32" t="s">
        <v>11</v>
      </c>
      <c r="M2" s="32" t="s">
        <v>12</v>
      </c>
    </row>
    <row r="3" customFormat="false" ht="13.8" hidden="false" customHeight="false" outlineLevel="0" collapsed="false">
      <c r="A3" s="33" t="s">
        <v>16</v>
      </c>
      <c r="B3" s="19" t="n">
        <f aca="false">[18]sigma_050!c$14</f>
        <v>0.571089755250253</v>
      </c>
      <c r="C3" s="20" t="n">
        <f aca="false">[18]sigma_050!d$14</f>
        <v>0.547935585241908</v>
      </c>
      <c r="D3" s="20" t="n">
        <f aca="false">[18]sigma_050!e$14</f>
        <v>0.565335651609696</v>
      </c>
      <c r="E3" s="20" t="n">
        <f aca="false">[18]sigma_050!f$14</f>
        <v>0.547935798094252</v>
      </c>
      <c r="F3" s="21" t="n">
        <f aca="false">[18]sigma_050!g$14</f>
        <v>0.238201591494564</v>
      </c>
      <c r="G3" s="21" t="n">
        <f aca="false">[18]sigma_050!h$14</f>
        <v>0.412806748831511</v>
      </c>
      <c r="H3" s="21" t="n">
        <f aca="false">[18]sigma_050!i$14</f>
        <v>0.34046164151485</v>
      </c>
      <c r="J3" s="22" t="n">
        <f aca="false">MAX($B3:$I3)</f>
        <v>0.571089755250253</v>
      </c>
      <c r="K3" s="23" t="n">
        <f aca="false">$J3-$M3</f>
        <v>0.439047442497968</v>
      </c>
      <c r="L3" s="23" t="n">
        <f aca="false">AVERAGE($B3:$H3)</f>
        <v>0.460538110291005</v>
      </c>
      <c r="M3" s="23" t="n">
        <f aca="false">STDEV($B3:$H3)</f>
        <v>0.132042312752285</v>
      </c>
    </row>
    <row r="4" customFormat="false" ht="13.8" hidden="false" customHeight="false" outlineLevel="0" collapsed="false">
      <c r="A4" s="33" t="s">
        <v>17</v>
      </c>
      <c r="B4" s="19" t="n">
        <f aca="false">[22]sigma_050!c$14</f>
        <v>0.913358270798554</v>
      </c>
      <c r="C4" s="20" t="n">
        <f aca="false">[22]sigma_050!d$14</f>
        <v>0.873183259604869</v>
      </c>
      <c r="D4" s="20" t="n">
        <f aca="false">[22]sigma_050!e$14</f>
        <v>0.885419100482507</v>
      </c>
      <c r="E4" s="20" t="n">
        <f aca="false">[22]sigma_050!f$14</f>
        <v>0.87318337181676</v>
      </c>
      <c r="F4" s="21" t="n">
        <f aca="false">[22]sigma_050!g$14</f>
        <v>0.492167421143324</v>
      </c>
      <c r="G4" s="21" t="n">
        <f aca="false">[22]sigma_050!h$14</f>
        <v>0.731758428162408</v>
      </c>
      <c r="H4" s="21" t="n">
        <f aca="false">[22]sigma_050!i$14</f>
        <v>0.652640321816207</v>
      </c>
      <c r="J4" s="24" t="n">
        <f aca="false">MAX($B4:$I4)</f>
        <v>0.913358270798554</v>
      </c>
      <c r="K4" s="25" t="n">
        <f aca="false">$J4-$M4</f>
        <v>0.756594243396425</v>
      </c>
      <c r="L4" s="25" t="n">
        <f aca="false">AVERAGE($B4:$H4)</f>
        <v>0.77453002483209</v>
      </c>
      <c r="M4" s="25" t="n">
        <f aca="false">STDEV($B4:$H4)</f>
        <v>0.156764027402129</v>
      </c>
    </row>
    <row r="5" customFormat="false" ht="13.8" hidden="false" customHeight="false" outlineLevel="0" collapsed="false">
      <c r="A5" s="33" t="s">
        <v>18</v>
      </c>
      <c r="B5" s="19" t="n">
        <f aca="false">[21]sigma_050!c$14</f>
        <v>0.737159297078794</v>
      </c>
      <c r="C5" s="20" t="n">
        <f aca="false">[21]sigma_050!d$14</f>
        <v>0.715102743215085</v>
      </c>
      <c r="D5" s="20" t="n">
        <f aca="false">[21]sigma_050!e$14</f>
        <v>0.718994971132261</v>
      </c>
      <c r="E5" s="20" t="n">
        <f aca="false">[21]sigma_050!f$14</f>
        <v>0.715102830500906</v>
      </c>
      <c r="F5" s="21" t="n">
        <f aca="false">[21]sigma_050!g$14</f>
        <v>0.438196661560147</v>
      </c>
      <c r="G5" s="21" t="n">
        <f aca="false">[21]sigma_050!h$14</f>
        <v>0.613108286901542</v>
      </c>
      <c r="H5" s="21" t="n">
        <f aca="false">[21]sigma_050!i$14</f>
        <v>0.527601111796298</v>
      </c>
      <c r="J5" s="22" t="n">
        <f aca="false">MAX($B5:$I5)</f>
        <v>0.737159297078794</v>
      </c>
      <c r="K5" s="23" t="n">
        <f aca="false">$J5-$M5</f>
        <v>0.620961735434798</v>
      </c>
      <c r="L5" s="23" t="n">
        <f aca="false">AVERAGE($B5:$H5)</f>
        <v>0.637895128883576</v>
      </c>
      <c r="M5" s="23" t="n">
        <f aca="false">STDEV($B5:$H5)</f>
        <v>0.116197561643996</v>
      </c>
    </row>
    <row r="6" customFormat="false" ht="13.8" hidden="false" customHeight="false" outlineLevel="0" collapsed="false">
      <c r="A6" s="33" t="s">
        <v>19</v>
      </c>
      <c r="B6" s="19" t="n">
        <f aca="false">[23]sigma_050!c$14</f>
        <v>0.606731357809287</v>
      </c>
      <c r="C6" s="20" t="n">
        <f aca="false">[23]sigma_050!d$14</f>
        <v>0.578459869047068</v>
      </c>
      <c r="D6" s="20" t="n">
        <f aca="false">[23]sigma_050!e$14</f>
        <v>0.587263992456842</v>
      </c>
      <c r="E6" s="20" t="n">
        <f aca="false">[23]sigma_050!f$14</f>
        <v>0.578459777734237</v>
      </c>
      <c r="F6" s="21" t="n">
        <f aca="false">[23]sigma_050!g$14</f>
        <v>0.368012470000036</v>
      </c>
      <c r="G6" s="21" t="n">
        <f aca="false">[23]sigma_050!h$14</f>
        <v>0.481548945276332</v>
      </c>
      <c r="H6" s="21" t="n">
        <f aca="false">[23]sigma_050!i$14</f>
        <v>0.392244037971776</v>
      </c>
      <c r="J6" s="24" t="n">
        <f aca="false">MAX($B6:$I6)</f>
        <v>0.606731357809287</v>
      </c>
      <c r="K6" s="25" t="n">
        <f aca="false">$J6-$M6</f>
        <v>0.507180016630248</v>
      </c>
      <c r="L6" s="25" t="n">
        <f aca="false">AVERAGE($B6:$H6)</f>
        <v>0.513245778613654</v>
      </c>
      <c r="M6" s="25" t="n">
        <f aca="false">STDEV($B6:$H6)</f>
        <v>0.0995513411790389</v>
      </c>
    </row>
    <row r="7" customFormat="false" ht="13.8" hidden="false" customHeight="false" outlineLevel="0" collapsed="false">
      <c r="A7" s="33" t="s">
        <v>20</v>
      </c>
      <c r="B7" s="19" t="n">
        <f aca="false">[24]sigma_050!c$14</f>
        <v>0.769061404975207</v>
      </c>
      <c r="C7" s="20" t="n">
        <f aca="false">[24]sigma_050!d$14</f>
        <v>0.70259165144189</v>
      </c>
      <c r="D7" s="20" t="n">
        <f aca="false">[24]sigma_050!e$14</f>
        <v>0.748652483481023</v>
      </c>
      <c r="E7" s="20" t="n">
        <f aca="false">[24]sigma_050!f$14</f>
        <v>0.702591849866338</v>
      </c>
      <c r="F7" s="21" t="n">
        <f aca="false">[24]sigma_050!g$14</f>
        <v>0.35964880678612</v>
      </c>
      <c r="G7" s="21" t="n">
        <f aca="false">[24]sigma_050!h$14</f>
        <v>0.540047005665827</v>
      </c>
      <c r="H7" s="21" t="n">
        <f aca="false">[24]sigma_050!i$14</f>
        <v>0.443152704657918</v>
      </c>
      <c r="J7" s="22" t="n">
        <f aca="false">MAX($B7:$I7)</f>
        <v>0.769061404975207</v>
      </c>
      <c r="K7" s="23" t="n">
        <f aca="false">$J7-$M7</f>
        <v>0.607261074166065</v>
      </c>
      <c r="L7" s="23" t="n">
        <f aca="false">AVERAGE($B7:$H7)</f>
        <v>0.609392272410618</v>
      </c>
      <c r="M7" s="23" t="n">
        <f aca="false">STDEV($B7:$H7)</f>
        <v>0.161800330809142</v>
      </c>
    </row>
    <row r="8" customFormat="false" ht="13.8" hidden="false" customHeight="false" outlineLevel="0" collapsed="false">
      <c r="A8" s="33" t="s">
        <v>21</v>
      </c>
      <c r="B8" s="19" t="n">
        <f aca="false">[19]sigma_050!c$14</f>
        <v>0.784706889396154</v>
      </c>
      <c r="C8" s="20" t="n">
        <f aca="false">[19]sigma_050!d$14</f>
        <v>0.760528731935934</v>
      </c>
      <c r="D8" s="20" t="n">
        <f aca="false">[19]sigma_050!e$14</f>
        <v>0.76329147246969</v>
      </c>
      <c r="E8" s="20" t="n">
        <f aca="false">[19]sigma_050!f$14</f>
        <v>0.760528573731504</v>
      </c>
      <c r="F8" s="21" t="n">
        <f aca="false">[19]sigma_050!g$14</f>
        <v>0.496254784136538</v>
      </c>
      <c r="G8" s="21" t="n">
        <f aca="false">[19]sigma_050!h$14</f>
        <v>0.675971382264446</v>
      </c>
      <c r="H8" s="21" t="n">
        <f aca="false">[19]sigma_050!i$14</f>
        <v>0.601136267560678</v>
      </c>
      <c r="J8" s="24" t="n">
        <f aca="false">MAX($B8:$I8)</f>
        <v>0.784706889396154</v>
      </c>
      <c r="K8" s="25" t="n">
        <f aca="false">$J8-$M8</f>
        <v>0.676772989551964</v>
      </c>
      <c r="L8" s="25" t="n">
        <f aca="false">AVERAGE($B8:$H8)</f>
        <v>0.691774014499278</v>
      </c>
      <c r="M8" s="25" t="n">
        <f aca="false">STDEV($B8:$H8)</f>
        <v>0.10793389984419</v>
      </c>
    </row>
    <row r="9" customFormat="false" ht="13.8" hidden="false" customHeight="false" outlineLevel="0" collapsed="false">
      <c r="A9" s="33" t="s">
        <v>22</v>
      </c>
      <c r="B9" s="19" t="n">
        <f aca="false">[26]sigma_050!c$14</f>
        <v>0.642475450371958</v>
      </c>
      <c r="C9" s="20" t="n">
        <f aca="false">[26]sigma_050!d$14</f>
        <v>0.64216361936915</v>
      </c>
      <c r="D9" s="20" t="n">
        <f aca="false">[26]sigma_050!e$14</f>
        <v>0.636021472252912</v>
      </c>
      <c r="E9" s="20" t="n">
        <f aca="false">[26]sigma_050!f$14</f>
        <v>0.642163741291469</v>
      </c>
      <c r="F9" s="21" t="n">
        <f aca="false">[26]sigma_050!g$14</f>
        <v>0.382936045033361</v>
      </c>
      <c r="G9" s="20" t="n">
        <f aca="false">[26]sigma_050!h$14</f>
        <v>0.553069615430584</v>
      </c>
      <c r="H9" s="21" t="n">
        <f aca="false">[26]sigma_050!i$14</f>
        <v>0.493057325932078</v>
      </c>
      <c r="J9" s="22" t="n">
        <f aca="false">MAX($B9:$I9)</f>
        <v>0.642475450371958</v>
      </c>
      <c r="K9" s="23" t="n">
        <f aca="false">$J9-$M9</f>
        <v>0.541458994073857</v>
      </c>
      <c r="L9" s="23" t="n">
        <f aca="false">AVERAGE($B9:$H9)</f>
        <v>0.570269609954502</v>
      </c>
      <c r="M9" s="23" t="n">
        <f aca="false">STDEV($B9:$H9)</f>
        <v>0.101016456298101</v>
      </c>
    </row>
    <row r="10" customFormat="false" ht="13.8" hidden="false" customHeight="false" outlineLevel="0" collapsed="false">
      <c r="A10" s="33" t="s">
        <v>23</v>
      </c>
      <c r="B10" s="19" t="n">
        <f aca="false">[20]sigma_050!c$14</f>
        <v>0.714566044352654</v>
      </c>
      <c r="C10" s="20" t="n">
        <f aca="false">[20]sigma_050!d$14</f>
        <v>0.692804601315618</v>
      </c>
      <c r="D10" s="20" t="n">
        <f aca="false">[20]sigma_050!e$14</f>
        <v>0.691549263771334</v>
      </c>
      <c r="E10" s="20" t="n">
        <f aca="false">[20]sigma_050!f$14</f>
        <v>0.69280476895445</v>
      </c>
      <c r="F10" s="21" t="n">
        <f aca="false">[20]sigma_050!g$14</f>
        <v>0.494072977413485</v>
      </c>
      <c r="G10" s="21" t="n">
        <f aca="false">[20]sigma_050!h$14</f>
        <v>0.608999478728387</v>
      </c>
      <c r="H10" s="21" t="n">
        <f aca="false">[20]sigma_050!i$14</f>
        <v>0.527120517307718</v>
      </c>
      <c r="J10" s="24" t="n">
        <f aca="false">MAX($B10:$I10)</f>
        <v>0.714566044352654</v>
      </c>
      <c r="K10" s="25" t="n">
        <f aca="false">$J10-$M10</f>
        <v>0.624835280453784</v>
      </c>
      <c r="L10" s="25" t="n">
        <f aca="false">AVERAGE($B10:$H10)</f>
        <v>0.63170252169195</v>
      </c>
      <c r="M10" s="25" t="n">
        <f aca="false">STDEV($B10:$H10)</f>
        <v>0.0897307638988704</v>
      </c>
    </row>
    <row r="11" customFormat="false" ht="13.8" hidden="false" customHeight="false" outlineLevel="0" collapsed="false">
      <c r="A11" s="33" t="s">
        <v>24</v>
      </c>
      <c r="B11" s="19" t="n">
        <f aca="false">[27]sigma_050!c$14</f>
        <v>0.596735437375069</v>
      </c>
      <c r="C11" s="20" t="n">
        <f aca="false">[27]sigma_050!d$14</f>
        <v>0.577253389064228</v>
      </c>
      <c r="D11" s="20" t="n">
        <f aca="false">[27]sigma_050!e$14</f>
        <v>0.580858358374854</v>
      </c>
      <c r="E11" s="20" t="n">
        <f aca="false">[27]sigma_050!f$14</f>
        <v>0.577252798901809</v>
      </c>
      <c r="F11" s="21" t="n">
        <f aca="false">[27]sigma_050!g$14</f>
        <v>0.304499799936846</v>
      </c>
      <c r="G11" s="21" t="n">
        <f aca="false">[27]sigma_050!h$14</f>
        <v>0.444040944345924</v>
      </c>
      <c r="H11" s="21" t="n">
        <f aca="false">[27]sigma_050!i$14</f>
        <v>0.347319777692778</v>
      </c>
      <c r="J11" s="22" t="n">
        <f aca="false">MAX($B11:$I11)</f>
        <v>0.596735437375069</v>
      </c>
      <c r="K11" s="23" t="n">
        <f aca="false">$J11-$M11</f>
        <v>0.473073593127837</v>
      </c>
      <c r="L11" s="23" t="n">
        <f aca="false">AVERAGE($B11:$H11)</f>
        <v>0.489708643670215</v>
      </c>
      <c r="M11" s="23" t="n">
        <f aca="false">STDEV($B11:$H11)</f>
        <v>0.123661844247232</v>
      </c>
    </row>
    <row r="12" customFormat="false" ht="13.8" hidden="false" customHeight="false" outlineLevel="0" collapsed="false">
      <c r="A12" s="33" t="s">
        <v>25</v>
      </c>
      <c r="B12" s="19" t="n">
        <f aca="false">[28]sigma_050!c$14</f>
        <v>0.712986976993029</v>
      </c>
      <c r="C12" s="20" t="n">
        <f aca="false">[28]sigma_050!d$14</f>
        <v>0.627892409414001</v>
      </c>
      <c r="D12" s="20" t="n">
        <f aca="false">[28]sigma_050!e$14</f>
        <v>0.629653980235897</v>
      </c>
      <c r="E12" s="20" t="n">
        <f aca="false">[28]sigma_050!f$14</f>
        <v>0.627893055055201</v>
      </c>
      <c r="F12" s="21" t="n">
        <f aca="false">[28]sigma_050!g$14</f>
        <v>0.353681071574588</v>
      </c>
      <c r="G12" s="21" t="n">
        <f aca="false">[28]sigma_050!h$14</f>
        <v>0.453215853895779</v>
      </c>
      <c r="H12" s="21" t="n">
        <f aca="false">[28]sigma_050!i$14</f>
        <v>0.316482254502972</v>
      </c>
      <c r="J12" s="24" t="n">
        <f aca="false">MAX($B12:$I12)</f>
        <v>0.712986976993029</v>
      </c>
      <c r="K12" s="25" t="n">
        <f aca="false">$J12-$M12</f>
        <v>0.557458195887887</v>
      </c>
      <c r="L12" s="25" t="n">
        <f aca="false">AVERAGE($B12:$H12)</f>
        <v>0.531686514524495</v>
      </c>
      <c r="M12" s="25" t="n">
        <f aca="false">STDEV($B12:$H12)</f>
        <v>0.155528781105142</v>
      </c>
    </row>
    <row r="13" customFormat="false" ht="13.8" hidden="false" customHeight="false" outlineLevel="0" collapsed="false">
      <c r="A13" s="33" t="s">
        <v>26</v>
      </c>
      <c r="B13" s="19" t="n">
        <f aca="false">[29]sigma_050!c$14</f>
        <v>0.505978787402808</v>
      </c>
      <c r="C13" s="20" t="n">
        <f aca="false">[29]sigma_050!d$14</f>
        <v>0.488625857011226</v>
      </c>
      <c r="D13" s="20" t="n">
        <f aca="false">[29]sigma_050!e$14</f>
        <v>0.492876264026925</v>
      </c>
      <c r="E13" s="20" t="n">
        <f aca="false">[29]sigma_050!f$14</f>
        <v>0.488625860278939</v>
      </c>
      <c r="F13" s="21" t="n">
        <f aca="false">[29]sigma_050!g$14</f>
        <v>0.267894628280997</v>
      </c>
      <c r="G13" s="21" t="n">
        <f aca="false">[29]sigma_050!h$14</f>
        <v>0.373929887347959</v>
      </c>
      <c r="H13" s="21" t="n">
        <f aca="false">[29]sigma_050!i$14</f>
        <v>0.289759754388549</v>
      </c>
      <c r="J13" s="22" t="n">
        <f aca="false">MAX($B13:$I13)</f>
        <v>0.505978787402808</v>
      </c>
      <c r="K13" s="23" t="n">
        <f aca="false">$J13-$M13</f>
        <v>0.402542643241211</v>
      </c>
      <c r="L13" s="23" t="n">
        <f aca="false">AVERAGE($B13:$H13)</f>
        <v>0.415384434105343</v>
      </c>
      <c r="M13" s="23" t="n">
        <f aca="false">STDEV($B13:$H13)</f>
        <v>0.103436144161597</v>
      </c>
    </row>
    <row r="14" customFormat="false" ht="13.8" hidden="false" customHeight="false" outlineLevel="0" collapsed="false">
      <c r="A14" s="33" t="s">
        <v>27</v>
      </c>
      <c r="B14" s="19" t="n">
        <f aca="false">[30]sigma_050!c$14</f>
        <v>0.583249754272052</v>
      </c>
      <c r="C14" s="20" t="n">
        <f aca="false">[30]sigma_050!d$14</f>
        <v>0.576272514747653</v>
      </c>
      <c r="D14" s="20" t="n">
        <f aca="false">[30]sigma_050!e$14</f>
        <v>0.580937474029148</v>
      </c>
      <c r="E14" s="20" t="n">
        <f aca="false">[30]sigma_050!f$14</f>
        <v>0.576272369986121</v>
      </c>
      <c r="F14" s="21" t="n">
        <f aca="false">[30]sigma_050!g$14</f>
        <v>0.356753813736177</v>
      </c>
      <c r="G14" s="21" t="n">
        <f aca="false">[30]sigma_050!h$14</f>
        <v>0.444369426965705</v>
      </c>
      <c r="H14" s="21" t="n">
        <f aca="false">[30]sigma_050!i$14</f>
        <v>0.358393868992143</v>
      </c>
      <c r="J14" s="24" t="n">
        <f aca="false">MAX($B14:$I14)</f>
        <v>0.583249754272052</v>
      </c>
      <c r="K14" s="25" t="n">
        <f aca="false">$J14-$M14</f>
        <v>0.476243283704063</v>
      </c>
      <c r="L14" s="25" t="n">
        <f aca="false">AVERAGE($B14:$H14)</f>
        <v>0.496607031818429</v>
      </c>
      <c r="M14" s="25" t="n">
        <f aca="false">STDEV($B14:$H14)</f>
        <v>0.107006470567989</v>
      </c>
    </row>
    <row r="15" s="37" customFormat="true" ht="13.8" hidden="false" customHeight="false" outlineLevel="0" collapsed="false">
      <c r="A15" s="35" t="s">
        <v>28</v>
      </c>
      <c r="B15" s="27" t="n">
        <f aca="false">AVERAGE(B3:B14)</f>
        <v>0.678174952172985</v>
      </c>
      <c r="C15" s="28" t="n">
        <f aca="false">AVERAGE(C3:C14)</f>
        <v>0.648567852617386</v>
      </c>
      <c r="D15" s="28" t="n">
        <f aca="false">AVERAGE(D3:D14)</f>
        <v>0.656737873693591</v>
      </c>
      <c r="E15" s="28" t="n">
        <f aca="false">AVERAGE(E3:E14)</f>
        <v>0.648567899684332</v>
      </c>
      <c r="F15" s="29" t="n">
        <f aca="false">AVERAGE(F3:F14)</f>
        <v>0.379360005924682</v>
      </c>
      <c r="G15" s="29" t="n">
        <f aca="false">AVERAGE(G3:G14)</f>
        <v>0.527738833651367</v>
      </c>
      <c r="H15" s="29" t="n">
        <f aca="false">AVERAGE(H3:H14)</f>
        <v>0.44078079867783</v>
      </c>
      <c r="I15" s="0"/>
      <c r="J15" s="24" t="n">
        <f aca="false">MAX($B15:$I15)</f>
        <v>0.678174952172985</v>
      </c>
      <c r="K15" s="25" t="n">
        <f aca="false">$J15-$M15</f>
        <v>0.558186185127619</v>
      </c>
      <c r="L15" s="25" t="n">
        <f aca="false">AVERAGE($B15:$H15)</f>
        <v>0.568561173774596</v>
      </c>
      <c r="M15" s="25" t="n">
        <f aca="false">STDEV($B15:$H15)</f>
        <v>0.119988767045366</v>
      </c>
      <c r="AMI15" s="0"/>
      <c r="AMJ15" s="0"/>
    </row>
    <row r="17" customFormat="false" ht="17.35" hidden="false" customHeight="true" outlineLevel="0" collapsed="false">
      <c r="A17" s="1" t="s">
        <v>31</v>
      </c>
      <c r="B17" s="1"/>
      <c r="C17" s="1"/>
      <c r="D17" s="1"/>
      <c r="E17" s="1"/>
      <c r="F17" s="1"/>
      <c r="G17" s="1"/>
      <c r="H17" s="1"/>
    </row>
    <row r="18" customFormat="false" ht="23.7" hidden="false" customHeight="false" outlineLevel="0" collapsed="false">
      <c r="A18" s="2" t="s">
        <v>15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J18" s="32" t="s">
        <v>9</v>
      </c>
      <c r="K18" s="32" t="s">
        <v>10</v>
      </c>
      <c r="L18" s="32" t="s">
        <v>11</v>
      </c>
      <c r="M18" s="32" t="s">
        <v>12</v>
      </c>
    </row>
    <row r="19" customFormat="false" ht="13.8" hidden="false" customHeight="false" outlineLevel="0" collapsed="false">
      <c r="A19" s="33" t="s">
        <v>16</v>
      </c>
      <c r="B19" s="19" t="n">
        <f aca="false">[15]sigma_050!C$29</f>
        <v>0.399295728436299</v>
      </c>
      <c r="C19" s="20" t="n">
        <f aca="false">[15]sigma_050!D$29</f>
        <v>0.392577268892465</v>
      </c>
      <c r="D19" s="20" t="n">
        <f aca="false">[15]sigma_050!E$29</f>
        <v>0.399082584757356</v>
      </c>
      <c r="E19" s="20" t="n">
        <f aca="false">[15]sigma_050!F$29</f>
        <v>0.392577401290036</v>
      </c>
      <c r="F19" s="21" t="n">
        <f aca="false">[15]sigma_050!G$29</f>
        <v>0.185324666012471</v>
      </c>
      <c r="G19" s="20" t="n">
        <f aca="false">[15]sigma_050!H$29</f>
        <v>0.327054508252016</v>
      </c>
      <c r="H19" s="21" t="n">
        <f aca="false">[15]sigma_050!I$29</f>
        <v>0.288598398804769</v>
      </c>
      <c r="J19" s="22" t="n">
        <f aca="false">MAX($B19:$I19)</f>
        <v>0.399295728436299</v>
      </c>
      <c r="K19" s="23" t="n">
        <f aca="false">$J19-$M19</f>
        <v>0.318397901494373</v>
      </c>
      <c r="L19" s="23" t="n">
        <f aca="false">AVERAGE($B19:$H19)</f>
        <v>0.340644365206487</v>
      </c>
      <c r="M19" s="23" t="n">
        <f aca="false">STDEV($B19:$H19)</f>
        <v>0.0808978269419257</v>
      </c>
    </row>
    <row r="20" customFormat="false" ht="13.8" hidden="false" customHeight="false" outlineLevel="0" collapsed="false">
      <c r="A20" s="33" t="s">
        <v>17</v>
      </c>
      <c r="B20" s="20" t="n">
        <f aca="false">[16]sigma_050!C$29</f>
        <v>1.86737992506708</v>
      </c>
      <c r="C20" s="19" t="n">
        <f aca="false">[16]sigma_050!D$29</f>
        <v>1.91055651749686</v>
      </c>
      <c r="D20" s="20" t="n">
        <f aca="false">[16]sigma_050!E$29</f>
        <v>1.82585633353872</v>
      </c>
      <c r="E20" s="20" t="n">
        <f aca="false">[16]sigma_050!F$29</f>
        <v>1.91055671062721</v>
      </c>
      <c r="F20" s="21" t="n">
        <f aca="false">[16]sigma_050!G$29</f>
        <v>0.893656364107104</v>
      </c>
      <c r="G20" s="20" t="n">
        <f aca="false">[16]sigma_050!H$29</f>
        <v>1.59682188443319</v>
      </c>
      <c r="H20" s="21" t="n">
        <f aca="false">[16]sigma_050!I$29</f>
        <v>1.49268731159063</v>
      </c>
      <c r="J20" s="24" t="n">
        <f aca="false">MAX($B20:$I20)</f>
        <v>1.91055671062721</v>
      </c>
      <c r="K20" s="25" t="n">
        <f aca="false">$J20-$M20</f>
        <v>1.54240901715196</v>
      </c>
      <c r="L20" s="25" t="n">
        <f aca="false">AVERAGE($B20:$H20)</f>
        <v>1.64250214955154</v>
      </c>
      <c r="M20" s="25" t="n">
        <f aca="false">STDEV($B20:$H20)</f>
        <v>0.368147693475252</v>
      </c>
    </row>
    <row r="21" customFormat="false" ht="13.8" hidden="false" customHeight="false" outlineLevel="0" collapsed="false">
      <c r="A21" s="33" t="s">
        <v>18</v>
      </c>
      <c r="B21" s="19" t="n">
        <f aca="false">[17]sigma_050!C$29</f>
        <v>1.55994251384601</v>
      </c>
      <c r="C21" s="20" t="n">
        <f aca="false">[17]sigma_050!D$29</f>
        <v>1.51716502331188</v>
      </c>
      <c r="D21" s="20" t="n">
        <f aca="false">[17]sigma_050!E$29</f>
        <v>1.51619618082789</v>
      </c>
      <c r="E21" s="20" t="n">
        <f aca="false">[17]sigma_050!F$29</f>
        <v>1.51716529633483</v>
      </c>
      <c r="F21" s="21" t="n">
        <f aca="false">[17]sigma_050!G$29</f>
        <v>0.846572891596943</v>
      </c>
      <c r="G21" s="20" t="n">
        <f aca="false">[17]sigma_050!H$29</f>
        <v>1.29997005788099</v>
      </c>
      <c r="H21" s="21" t="n">
        <f aca="false">[17]sigma_050!I$29</f>
        <v>1.10552691273554</v>
      </c>
      <c r="J21" s="22" t="n">
        <f aca="false">MAX($B21:$I21)</f>
        <v>1.55994251384601</v>
      </c>
      <c r="K21" s="23" t="n">
        <f aca="false">$J21-$M21</f>
        <v>1.28846459220324</v>
      </c>
      <c r="L21" s="23" t="n">
        <f aca="false">AVERAGE($B21:$H21)</f>
        <v>1.33750555379058</v>
      </c>
      <c r="M21" s="23" t="n">
        <f aca="false">STDEV($B21:$H21)</f>
        <v>0.271477921642774</v>
      </c>
    </row>
    <row r="22" customFormat="false" ht="13.8" hidden="false" customHeight="false" outlineLevel="0" collapsed="false">
      <c r="A22" s="33" t="s">
        <v>19</v>
      </c>
      <c r="B22" s="19" t="n">
        <f aca="false">[18]sigma_050!C$29</f>
        <v>0.903089908590462</v>
      </c>
      <c r="C22" s="20" t="n">
        <f aca="false">[18]sigma_050!D$29</f>
        <v>0.810824140711385</v>
      </c>
      <c r="D22" s="20" t="n">
        <f aca="false">[18]sigma_050!E$29</f>
        <v>0.846681922007332</v>
      </c>
      <c r="E22" s="20" t="n">
        <f aca="false">[18]sigma_050!F$29</f>
        <v>0.810823860770797</v>
      </c>
      <c r="F22" s="21" t="n">
        <f aca="false">[18]sigma_050!G$29</f>
        <v>0.411111647185195</v>
      </c>
      <c r="G22" s="21" t="n">
        <f aca="false">[18]sigma_050!H$29</f>
        <v>0.588601241867948</v>
      </c>
      <c r="H22" s="21" t="n">
        <f aca="false">[18]sigma_050!I$29</f>
        <v>0.338160201428275</v>
      </c>
      <c r="J22" s="24" t="n">
        <f aca="false">MAX($B22:$I22)</f>
        <v>0.903089908590462</v>
      </c>
      <c r="K22" s="25" t="n">
        <f aca="false">$J22-$M22</f>
        <v>0.676181843305623</v>
      </c>
      <c r="L22" s="25" t="n">
        <f aca="false">AVERAGE($B22:$H22)</f>
        <v>0.672756131794485</v>
      </c>
      <c r="M22" s="25" t="n">
        <f aca="false">STDEV($B22:$H22)</f>
        <v>0.22690806528484</v>
      </c>
    </row>
    <row r="23" customFormat="false" ht="13.8" hidden="false" customHeight="false" outlineLevel="0" collapsed="false">
      <c r="A23" s="33" t="s">
        <v>20</v>
      </c>
      <c r="B23" s="19" t="n">
        <f aca="false">[19]sigma_050!C$29</f>
        <v>1.18058150170442</v>
      </c>
      <c r="C23" s="20" t="n">
        <f aca="false">[19]sigma_050!D$29</f>
        <v>1.05647560105929</v>
      </c>
      <c r="D23" s="20" t="n">
        <f aca="false">[19]sigma_050!E$29</f>
        <v>1.16758601911999</v>
      </c>
      <c r="E23" s="20" t="n">
        <f aca="false">[19]sigma_050!F$29</f>
        <v>1.05647597547569</v>
      </c>
      <c r="F23" s="21" t="n">
        <f aca="false">[19]sigma_050!G$29</f>
        <v>0.374619271985542</v>
      </c>
      <c r="G23" s="21" t="n">
        <f aca="false">[19]sigma_050!H$29</f>
        <v>0.774431372039494</v>
      </c>
      <c r="H23" s="21" t="n">
        <f aca="false">[19]sigma_050!I$29</f>
        <v>0.552019007455137</v>
      </c>
      <c r="J23" s="22" t="n">
        <f aca="false">MAX($B23:$I23)</f>
        <v>1.18058150170442</v>
      </c>
      <c r="K23" s="23" t="n">
        <f aca="false">$J23-$M23</f>
        <v>0.861868561949431</v>
      </c>
      <c r="L23" s="23" t="n">
        <f aca="false">AVERAGE($B23:$H23)</f>
        <v>0.880312678405652</v>
      </c>
      <c r="M23" s="23" t="n">
        <f aca="false">STDEV($B23:$H23)</f>
        <v>0.318712939754989</v>
      </c>
    </row>
    <row r="24" customFormat="false" ht="13.8" hidden="false" customHeight="false" outlineLevel="0" collapsed="false">
      <c r="A24" s="33" t="s">
        <v>21</v>
      </c>
      <c r="B24" s="19" t="n">
        <f aca="false">[20]sigma_050!C$29</f>
        <v>2.24722091900586</v>
      </c>
      <c r="C24" s="20" t="n">
        <f aca="false">[20]sigma_050!D$29</f>
        <v>2.21577334789553</v>
      </c>
      <c r="D24" s="20" t="n">
        <f aca="false">[20]sigma_050!E$29</f>
        <v>2.19526337704583</v>
      </c>
      <c r="E24" s="20" t="n">
        <f aca="false">[20]sigma_050!F$29</f>
        <v>2.21577431459872</v>
      </c>
      <c r="F24" s="21" t="n">
        <f aca="false">[20]sigma_050!G$29</f>
        <v>1.35507974204815</v>
      </c>
      <c r="G24" s="20" t="n">
        <f aca="false">[20]sigma_050!H$29</f>
        <v>1.98101474100771</v>
      </c>
      <c r="H24" s="21" t="n">
        <f aca="false">[20]sigma_050!I$29</f>
        <v>1.82650128819924</v>
      </c>
      <c r="J24" s="24" t="n">
        <f aca="false">MAX($B24:$I24)</f>
        <v>2.24722091900586</v>
      </c>
      <c r="K24" s="25" t="n">
        <f aca="false">$J24-$M24</f>
        <v>1.92099109508679</v>
      </c>
      <c r="L24" s="25" t="n">
        <f aca="false">AVERAGE($B24:$H24)</f>
        <v>2.00523253282872</v>
      </c>
      <c r="M24" s="25" t="n">
        <f aca="false">STDEV($B24:$H24)</f>
        <v>0.326229823919074</v>
      </c>
    </row>
    <row r="25" customFormat="false" ht="13.8" hidden="false" customHeight="false" outlineLevel="0" collapsed="false">
      <c r="A25" s="33" t="s">
        <v>22</v>
      </c>
      <c r="B25" s="19" t="n">
        <f aca="false">[21]sigma_050!C$29</f>
        <v>1.05457718987271</v>
      </c>
      <c r="C25" s="20" t="n">
        <f aca="false">[21]sigma_050!D$29</f>
        <v>1.04829906835938</v>
      </c>
      <c r="D25" s="20" t="n">
        <f aca="false">[21]sigma_050!E$29</f>
        <v>1.04150651218057</v>
      </c>
      <c r="E25" s="20" t="n">
        <f aca="false">[21]sigma_050!F$29</f>
        <v>1.0482993283933</v>
      </c>
      <c r="F25" s="21" t="n">
        <f aca="false">[21]sigma_050!G$29</f>
        <v>0.607786356905166</v>
      </c>
      <c r="G25" s="20" t="n">
        <f aca="false">[21]sigma_050!H$29</f>
        <v>0.916714424269588</v>
      </c>
      <c r="H25" s="21" t="n">
        <f aca="false">[21]sigma_050!I$29</f>
        <v>0.808369486186774</v>
      </c>
      <c r="J25" s="22" t="n">
        <f aca="false">MAX($B25:$I25)</f>
        <v>1.05457718987271</v>
      </c>
      <c r="K25" s="23" t="n">
        <f aca="false">$J25-$M25</f>
        <v>0.883941053777004</v>
      </c>
      <c r="L25" s="23" t="n">
        <f aca="false">AVERAGE($B25:$H25)</f>
        <v>0.932221766595355</v>
      </c>
      <c r="M25" s="23" t="n">
        <f aca="false">STDEV($B25:$H25)</f>
        <v>0.170636136095706</v>
      </c>
    </row>
    <row r="26" customFormat="false" ht="13.8" hidden="false" customHeight="false" outlineLevel="0" collapsed="false">
      <c r="A26" s="33" t="s">
        <v>23</v>
      </c>
      <c r="B26" s="19" t="n">
        <f aca="false">[22]sigma_050!C$29</f>
        <v>1.97644824644521</v>
      </c>
      <c r="C26" s="20" t="n">
        <f aca="false">[22]sigma_050!D$29</f>
        <v>1.91812823397441</v>
      </c>
      <c r="D26" s="20" t="n">
        <f aca="false">[22]sigma_050!E$29</f>
        <v>1.87072014846358</v>
      </c>
      <c r="E26" s="20" t="n">
        <f aca="false">[22]sigma_050!F$29</f>
        <v>1.91812692982874</v>
      </c>
      <c r="F26" s="21" t="n">
        <f aca="false">[22]sigma_050!G$29</f>
        <v>1.07918579677221</v>
      </c>
      <c r="G26" s="21" t="n">
        <f aca="false">[22]sigma_050!H$29</f>
        <v>1.61243689565852</v>
      </c>
      <c r="H26" s="21" t="n">
        <f aca="false">[22]sigma_050!I$29</f>
        <v>1.39862284022862</v>
      </c>
      <c r="J26" s="24" t="n">
        <f aca="false">MAX($B26:$I26)</f>
        <v>1.97644824644521</v>
      </c>
      <c r="K26" s="25" t="n">
        <f aca="false">$J26-$M26</f>
        <v>1.63921585321147</v>
      </c>
      <c r="L26" s="25" t="n">
        <f aca="false">AVERAGE($B26:$H26)</f>
        <v>1.68195272733876</v>
      </c>
      <c r="M26" s="25" t="n">
        <f aca="false">STDEV($B26:$H26)</f>
        <v>0.33723239323374</v>
      </c>
    </row>
    <row r="27" customFormat="false" ht="13.8" hidden="false" customHeight="false" outlineLevel="0" collapsed="false">
      <c r="A27" s="33" t="s">
        <v>24</v>
      </c>
      <c r="B27" s="19" t="n">
        <f aca="false">[23]sigma_050!C$29</f>
        <v>0.70743550372507</v>
      </c>
      <c r="C27" s="20" t="n">
        <f aca="false">[23]sigma_050!D$29</f>
        <v>0.675557013620641</v>
      </c>
      <c r="D27" s="20" t="n">
        <f aca="false">[23]sigma_050!E$29</f>
        <v>0.684630648431521</v>
      </c>
      <c r="E27" s="20" t="n">
        <f aca="false">[23]sigma_050!F$29</f>
        <v>0.67555635730085</v>
      </c>
      <c r="F27" s="21" t="n">
        <f aca="false">[23]sigma_050!G$29</f>
        <v>0.302959964521046</v>
      </c>
      <c r="G27" s="21" t="n">
        <f aca="false">[23]sigma_050!H$29</f>
        <v>0.501395097243843</v>
      </c>
      <c r="H27" s="21" t="n">
        <f aca="false">[23]sigma_050!I$29</f>
        <v>0.341886654021135</v>
      </c>
      <c r="J27" s="22" t="n">
        <f aca="false">MAX($B27:$I27)</f>
        <v>0.70743550372507</v>
      </c>
      <c r="K27" s="23" t="n">
        <f aca="false">$J27-$M27</f>
        <v>0.533788021995325</v>
      </c>
      <c r="L27" s="23" t="n">
        <f aca="false">AVERAGE($B27:$H27)</f>
        <v>0.555631605552015</v>
      </c>
      <c r="M27" s="23" t="n">
        <f aca="false">STDEV($B27:$H27)</f>
        <v>0.173647481729745</v>
      </c>
    </row>
    <row r="28" customFormat="false" ht="13.8" hidden="false" customHeight="false" outlineLevel="0" collapsed="false">
      <c r="A28" s="33" t="s">
        <v>25</v>
      </c>
      <c r="B28" s="19" t="n">
        <f aca="false">[24]sigma_050!C$29</f>
        <v>1.27545327600838</v>
      </c>
      <c r="C28" s="20" t="n">
        <f aca="false">[24]sigma_050!D$29</f>
        <v>1.07511579418567</v>
      </c>
      <c r="D28" s="20" t="n">
        <f aca="false">[24]sigma_050!E$29</f>
        <v>1.08030434177186</v>
      </c>
      <c r="E28" s="20" t="n">
        <f aca="false">[24]sigma_050!F$29</f>
        <v>1.07511860546125</v>
      </c>
      <c r="F28" s="21" t="n">
        <f aca="false">[24]sigma_050!G$29</f>
        <v>0.292477429310508</v>
      </c>
      <c r="G28" s="21" t="n">
        <f aca="false">[24]sigma_050!H$29</f>
        <v>0.62951440781546</v>
      </c>
      <c r="H28" s="21" t="n">
        <f aca="false">[24]sigma_050!I$29</f>
        <v>0.0231368281906944</v>
      </c>
      <c r="J28" s="24" t="n">
        <f aca="false">MAX($B28:$I28)</f>
        <v>1.27545327600838</v>
      </c>
      <c r="K28" s="25" t="n">
        <f aca="false">$J28-$M28</f>
        <v>0.802343046127501</v>
      </c>
      <c r="L28" s="25" t="n">
        <f aca="false">AVERAGE($B28:$H28)</f>
        <v>0.77873152610626</v>
      </c>
      <c r="M28" s="25" t="n">
        <f aca="false">STDEV($B28:$H28)</f>
        <v>0.473110229880879</v>
      </c>
    </row>
    <row r="29" customFormat="false" ht="13.8" hidden="false" customHeight="false" outlineLevel="0" collapsed="false">
      <c r="A29" s="33" t="s">
        <v>26</v>
      </c>
      <c r="B29" s="19" t="n">
        <f aca="false">[25]sigma_050!C$29</f>
        <v>0.50844155333201</v>
      </c>
      <c r="C29" s="20" t="n">
        <f aca="false">[25]sigma_050!D$29</f>
        <v>0.475300203680986</v>
      </c>
      <c r="D29" s="20" t="n">
        <f aca="false">[25]sigma_050!E$29</f>
        <v>0.485971431164509</v>
      </c>
      <c r="E29" s="20" t="n">
        <f aca="false">[25]sigma_050!F$29</f>
        <v>0.475300293869648</v>
      </c>
      <c r="F29" s="21" t="n">
        <f aca="false">[25]sigma_050!G$29</f>
        <v>0.175229297928272</v>
      </c>
      <c r="G29" s="21" t="n">
        <f aca="false">[25]sigma_050!H$29</f>
        <v>0.279029091149216</v>
      </c>
      <c r="H29" s="21" t="n">
        <f aca="false">[25]sigma_050!I$29</f>
        <v>0.115687210433676</v>
      </c>
      <c r="J29" s="22" t="n">
        <f aca="false">MAX($B29:$I29)</f>
        <v>0.50844155333201</v>
      </c>
      <c r="K29" s="23" t="n">
        <f aca="false">$J29-$M29</f>
        <v>0.342673844168573</v>
      </c>
      <c r="L29" s="23" t="n">
        <f aca="false">AVERAGE($B29:$H29)</f>
        <v>0.359279868794045</v>
      </c>
      <c r="M29" s="23" t="n">
        <f aca="false">STDEV($B29:$H29)</f>
        <v>0.165767709163437</v>
      </c>
    </row>
    <row r="30" customFormat="false" ht="13.8" hidden="false" customHeight="false" outlineLevel="0" collapsed="false">
      <c r="A30" s="33" t="s">
        <v>27</v>
      </c>
      <c r="B30" s="19" t="n">
        <f aca="false">[26]sigma_050!C$29</f>
        <v>0.807288887302343</v>
      </c>
      <c r="C30" s="20" t="n">
        <f aca="false">[26]sigma_050!D$29</f>
        <v>0.778056713355573</v>
      </c>
      <c r="D30" s="20" t="n">
        <f aca="false">[26]sigma_050!E$29</f>
        <v>0.789727745252632</v>
      </c>
      <c r="E30" s="20" t="n">
        <f aca="false">[26]sigma_050!F$29</f>
        <v>0.77805747975055</v>
      </c>
      <c r="F30" s="21" t="n">
        <f aca="false">[26]sigma_050!G$29</f>
        <v>0.305246775294732</v>
      </c>
      <c r="G30" s="21" t="n">
        <f aca="false">[26]sigma_050!H$29</f>
        <v>0.477466653438995</v>
      </c>
      <c r="H30" s="21" t="n">
        <f aca="false">[26]sigma_050!I$29</f>
        <v>0.249917103094572</v>
      </c>
      <c r="J30" s="24" t="n">
        <f aca="false">MAX($B30:$I30)</f>
        <v>0.807288887302343</v>
      </c>
      <c r="K30" s="25" t="n">
        <f aca="false">$J30-$M30</f>
        <v>0.5600383679644</v>
      </c>
      <c r="L30" s="25" t="n">
        <f aca="false">AVERAGE($B30:$H30)</f>
        <v>0.597965908212771</v>
      </c>
      <c r="M30" s="25" t="n">
        <f aca="false">STDEV($B30:$H30)</f>
        <v>0.247250519337943</v>
      </c>
    </row>
    <row r="31" customFormat="false" ht="13.8" hidden="false" customHeight="false" outlineLevel="0" collapsed="false">
      <c r="A31" s="35" t="s">
        <v>28</v>
      </c>
      <c r="B31" s="27" t="n">
        <f aca="false">AVERAGE(B19:B30)</f>
        <v>1.20726292944465</v>
      </c>
      <c r="C31" s="28" t="n">
        <f aca="false">AVERAGE(C19:C30)</f>
        <v>1.15615241054534</v>
      </c>
      <c r="D31" s="28" t="n">
        <f aca="false">AVERAGE(D19:D30)</f>
        <v>1.15862727038015</v>
      </c>
      <c r="E31" s="28" t="n">
        <f aca="false">AVERAGE(E19:E30)</f>
        <v>1.15615271280847</v>
      </c>
      <c r="F31" s="29" t="n">
        <f aca="false">AVERAGE(F19:F30)</f>
        <v>0.569104183638945</v>
      </c>
      <c r="G31" s="29" t="n">
        <f aca="false">AVERAGE(G19:G30)</f>
        <v>0.915370864588081</v>
      </c>
      <c r="H31" s="29" t="n">
        <f aca="false">AVERAGE(H19:H30)</f>
        <v>0.711759436864089</v>
      </c>
      <c r="J31" s="22" t="n">
        <f aca="false">MAX($B31:$I31)</f>
        <v>1.20726292944465</v>
      </c>
      <c r="K31" s="23" t="n">
        <f aca="false">$J31-$M31</f>
        <v>0.952131870990145</v>
      </c>
      <c r="L31" s="23" t="n">
        <f aca="false">AVERAGE($B31:$H31)</f>
        <v>0.982061401181389</v>
      </c>
      <c r="M31" s="23" t="n">
        <f aca="false">STDEV($B31:$H31)</f>
        <v>0.25513105845451</v>
      </c>
    </row>
  </sheetData>
  <mergeCells count="2">
    <mergeCell ref="A1:H1"/>
    <mergeCell ref="A17:H17"/>
  </mergeCells>
  <conditionalFormatting sqref="A3:H14 A19:H30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H14 B19:H30">
    <cfRule type="expression" priority="4" aboveAverage="0" equalAverage="0" bottom="0" percent="0" rank="0" text="" dxfId="2">
      <formula>#ref!=#ref!</formula>
    </cfRule>
    <cfRule type="expression" priority="5" aboveAverage="0" equalAverage="0" bottom="0" percent="0" rank="0" text="" dxfId="2">
      <formula>#ref!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2021-11-22T20:44:34Z</dcterms:created>
  <dc:creator/>
  <dc:description/>
  <dc:language>pt-BR</dc:language>
  <cp:lastModifiedBy/>
  <dcterms:modified xsi:type="dcterms:W3CDTF">2021-11-27T02:59:04Z</dcterms:modified>
  <cp:revision>62</cp:revision>
  <dc:subject/>
  <dc:title/>
</cp:coreProperties>
</file>