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TCon\"/>
    </mc:Choice>
  </mc:AlternateContent>
  <xr:revisionPtr revIDLastSave="0" documentId="13_ncr:1_{7A115CB4-B004-4A51-AABD-F6FC97F21F96}" xr6:coauthVersionLast="45" xr6:coauthVersionMax="45" xr10:uidLastSave="{00000000-0000-0000-0000-000000000000}"/>
  <bookViews>
    <workbookView xWindow="-19320" yWindow="885" windowWidth="19440" windowHeight="15000" xr2:uid="{00000000-000D-0000-FFFF-FFFF00000000}"/>
  </bookViews>
  <sheets>
    <sheet name="Plan1" sheetId="1" r:id="rId1"/>
    <sheet name="NOTAS DE DÉBITO SOMPO" sheetId="7" r:id="rId2"/>
    <sheet name="NOTAS DE DÉBITO ZURICHE" sheetId="6" r:id="rId3"/>
    <sheet name="NOTAS DE DÉBITO SANCOR" sheetId="5" r:id="rId4"/>
    <sheet name="Reembolsos SANCOR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6" l="1"/>
  <c r="N11" i="6"/>
  <c r="N10" i="6"/>
  <c r="N8" i="6"/>
  <c r="N7" i="6"/>
  <c r="N6" i="6"/>
  <c r="L6" i="6"/>
  <c r="N5" i="6"/>
  <c r="N1" i="6" s="1"/>
  <c r="L5" i="6"/>
  <c r="N4" i="6"/>
  <c r="L4" i="6"/>
  <c r="L1" i="6" s="1"/>
  <c r="N3" i="6"/>
  <c r="L3" i="6"/>
  <c r="J1" i="6"/>
  <c r="I1" i="6"/>
  <c r="H1" i="6"/>
  <c r="K12" i="5"/>
  <c r="AK11" i="5"/>
  <c r="AJ11" i="5"/>
  <c r="AL11" i="5" s="1"/>
  <c r="AG11" i="5"/>
  <c r="AH11" i="5" s="1"/>
  <c r="AE11" i="5"/>
  <c r="AC11" i="5"/>
  <c r="AD11" i="5" s="1"/>
  <c r="K11" i="5"/>
  <c r="AF11" i="5" s="1"/>
  <c r="AK10" i="5"/>
  <c r="AJ10" i="5"/>
  <c r="AL10" i="5" s="1"/>
  <c r="AG10" i="5"/>
  <c r="AI10" i="5" s="1"/>
  <c r="AF10" i="5"/>
  <c r="AE10" i="5"/>
  <c r="AC10" i="5"/>
  <c r="AD10" i="5" s="1"/>
  <c r="K10" i="5"/>
  <c r="M10" i="5" s="1"/>
  <c r="AK9" i="5"/>
  <c r="AJ9" i="5"/>
  <c r="AL9" i="5" s="1"/>
  <c r="AG9" i="5"/>
  <c r="AH9" i="5" s="1"/>
  <c r="AE9" i="5"/>
  <c r="AC9" i="5"/>
  <c r="AD9" i="5" s="1"/>
  <c r="K9" i="5"/>
  <c r="AF9" i="5" s="1"/>
  <c r="K8" i="5"/>
  <c r="K7" i="5"/>
  <c r="AA7" i="5" s="1"/>
  <c r="AJ6" i="5"/>
  <c r="AK6" i="5" s="1"/>
  <c r="AG6" i="5"/>
  <c r="AI6" i="5" s="1"/>
  <c r="AE6" i="5"/>
  <c r="AC6" i="5"/>
  <c r="AD6" i="5" s="1"/>
  <c r="K6" i="5"/>
  <c r="M6" i="5" s="1"/>
  <c r="AJ5" i="5"/>
  <c r="AK5" i="5" s="1"/>
  <c r="AG5" i="5"/>
  <c r="AH5" i="5" s="1"/>
  <c r="AE5" i="5"/>
  <c r="AC5" i="5"/>
  <c r="AD5" i="5" s="1"/>
  <c r="K5" i="5"/>
  <c r="AF5" i="5" s="1"/>
  <c r="AJ4" i="5"/>
  <c r="AK4" i="5" s="1"/>
  <c r="AG4" i="5"/>
  <c r="AH4" i="5" s="1"/>
  <c r="AE4" i="5"/>
  <c r="AC4" i="5"/>
  <c r="AD4" i="5" s="1"/>
  <c r="K4" i="5"/>
  <c r="M4" i="5" s="1"/>
  <c r="AJ3" i="5"/>
  <c r="AJ1" i="5" s="1"/>
  <c r="AG3" i="5"/>
  <c r="AH3" i="5" s="1"/>
  <c r="AE3" i="5"/>
  <c r="AC3" i="5"/>
  <c r="AC1" i="5" s="1"/>
  <c r="K3" i="5"/>
  <c r="AF3" i="5" s="1"/>
  <c r="AG1" i="5"/>
  <c r="AE1" i="5"/>
  <c r="AB1" i="5"/>
  <c r="L1" i="5"/>
  <c r="J1" i="5"/>
  <c r="I1" i="5"/>
  <c r="H1" i="5"/>
  <c r="AL5" i="5" l="1"/>
  <c r="AI9" i="5"/>
  <c r="AI11" i="5"/>
  <c r="AA1" i="5"/>
  <c r="AK3" i="5"/>
  <c r="AK1" i="5" s="1"/>
  <c r="AL4" i="5"/>
  <c r="AL6" i="5"/>
  <c r="AA8" i="5"/>
  <c r="AD8" i="5" s="1"/>
  <c r="AF4" i="5"/>
  <c r="AF6" i="5"/>
  <c r="AF1" i="5" s="1"/>
  <c r="AD12" i="5"/>
  <c r="AL3" i="5"/>
  <c r="AI3" i="5"/>
  <c r="AI5" i="5"/>
  <c r="AA12" i="5"/>
  <c r="M3" i="5"/>
  <c r="M5" i="5"/>
  <c r="M7" i="5"/>
  <c r="M9" i="5"/>
  <c r="M11" i="5"/>
  <c r="AD3" i="5"/>
  <c r="AH10" i="5"/>
  <c r="AH6" i="5"/>
  <c r="AD7" i="5"/>
  <c r="AI4" i="5"/>
  <c r="M8" i="5"/>
  <c r="M12" i="5"/>
  <c r="N42" i="1"/>
  <c r="N41" i="1"/>
  <c r="N40" i="1"/>
  <c r="N31" i="1" s="1"/>
  <c r="N38" i="1"/>
  <c r="N37" i="1"/>
  <c r="N36" i="1"/>
  <c r="L36" i="1"/>
  <c r="N35" i="1"/>
  <c r="L35" i="1"/>
  <c r="N34" i="1"/>
  <c r="L34" i="1"/>
  <c r="N33" i="1"/>
  <c r="L33" i="1"/>
  <c r="L31" i="1"/>
  <c r="J31" i="1"/>
  <c r="I31" i="1"/>
  <c r="H31" i="1"/>
  <c r="AD1" i="5" l="1"/>
  <c r="AL1" i="5"/>
  <c r="AI1" i="5"/>
  <c r="AH1" i="5"/>
  <c r="M1" i="5"/>
  <c r="K27" i="1"/>
  <c r="AA27" i="1" s="1"/>
  <c r="AD27" i="1" s="1"/>
  <c r="AJ26" i="1"/>
  <c r="AK26" i="1" s="1"/>
  <c r="AG26" i="1"/>
  <c r="AI26" i="1" s="1"/>
  <c r="AE26" i="1"/>
  <c r="AC26" i="1"/>
  <c r="AD26" i="1" s="1"/>
  <c r="K26" i="1"/>
  <c r="AF26" i="1" s="1"/>
  <c r="AL25" i="1"/>
  <c r="AJ25" i="1"/>
  <c r="AK25" i="1" s="1"/>
  <c r="AG25" i="1"/>
  <c r="AI25" i="1" s="1"/>
  <c r="AE25" i="1"/>
  <c r="AD25" i="1"/>
  <c r="AC25" i="1"/>
  <c r="K25" i="1"/>
  <c r="AF25" i="1" s="1"/>
  <c r="AJ24" i="1"/>
  <c r="AK24" i="1" s="1"/>
  <c r="AG24" i="1"/>
  <c r="AI24" i="1" s="1"/>
  <c r="AE24" i="1"/>
  <c r="AC24" i="1"/>
  <c r="AD24" i="1" s="1"/>
  <c r="K24" i="1"/>
  <c r="AF24" i="1" s="1"/>
  <c r="K23" i="1"/>
  <c r="AA23" i="1" s="1"/>
  <c r="AD23" i="1" s="1"/>
  <c r="K22" i="1"/>
  <c r="AA22" i="1" s="1"/>
  <c r="AJ21" i="1"/>
  <c r="AK21" i="1" s="1"/>
  <c r="AI21" i="1"/>
  <c r="AG21" i="1"/>
  <c r="AH21" i="1" s="1"/>
  <c r="AE21" i="1"/>
  <c r="AD21" i="1"/>
  <c r="AC21" i="1"/>
  <c r="K21" i="1"/>
  <c r="AF21" i="1" s="1"/>
  <c r="AJ20" i="1"/>
  <c r="AK20" i="1" s="1"/>
  <c r="AH20" i="1"/>
  <c r="AG20" i="1"/>
  <c r="AI20" i="1" s="1"/>
  <c r="AE20" i="1"/>
  <c r="AC20" i="1"/>
  <c r="AD20" i="1" s="1"/>
  <c r="K20" i="1"/>
  <c r="AF20" i="1" s="1"/>
  <c r="AL19" i="1"/>
  <c r="AJ19" i="1"/>
  <c r="AK19" i="1" s="1"/>
  <c r="AI19" i="1"/>
  <c r="AG19" i="1"/>
  <c r="AH19" i="1" s="1"/>
  <c r="AE19" i="1"/>
  <c r="AC19" i="1"/>
  <c r="AD19" i="1" s="1"/>
  <c r="K19" i="1"/>
  <c r="AF19" i="1" s="1"/>
  <c r="AJ18" i="1"/>
  <c r="AK18" i="1" s="1"/>
  <c r="AK16" i="1" s="1"/>
  <c r="AH18" i="1"/>
  <c r="AG18" i="1"/>
  <c r="AI18" i="1" s="1"/>
  <c r="AE18" i="1"/>
  <c r="AC18" i="1"/>
  <c r="AD18" i="1" s="1"/>
  <c r="K18" i="1"/>
  <c r="AF18" i="1" s="1"/>
  <c r="AE16" i="1"/>
  <c r="AC16" i="1"/>
  <c r="AB16" i="1"/>
  <c r="L16" i="1"/>
  <c r="J16" i="1"/>
  <c r="I16" i="1"/>
  <c r="H16" i="1"/>
  <c r="AI16" i="1" l="1"/>
  <c r="AL20" i="1"/>
  <c r="AG16" i="1"/>
  <c r="AL21" i="1"/>
  <c r="AH24" i="1"/>
  <c r="AH25" i="1"/>
  <c r="AH26" i="1"/>
  <c r="AH16" i="1" s="1"/>
  <c r="AJ16" i="1"/>
  <c r="AL24" i="1"/>
  <c r="AF16" i="1"/>
  <c r="AL18" i="1"/>
  <c r="AL16" i="1" s="1"/>
  <c r="AL26" i="1"/>
  <c r="AA16" i="1"/>
  <c r="AD22" i="1"/>
  <c r="AD16" i="1" s="1"/>
  <c r="M18" i="1"/>
  <c r="M19" i="1"/>
  <c r="M20" i="1"/>
  <c r="M21" i="1"/>
  <c r="M22" i="1"/>
  <c r="M23" i="1"/>
  <c r="M24" i="1"/>
  <c r="M25" i="1"/>
  <c r="M26" i="1"/>
  <c r="M27" i="1"/>
  <c r="M16" i="1" l="1"/>
</calcChain>
</file>

<file path=xl/sharedStrings.xml><?xml version="1.0" encoding="utf-8"?>
<sst xmlns="http://schemas.openxmlformats.org/spreadsheetml/2006/main" count="761" uniqueCount="201">
  <si>
    <t>REF RELAÇÃO</t>
  </si>
  <si>
    <t>CIA</t>
  </si>
  <si>
    <t>CLIENTE</t>
  </si>
  <si>
    <t>PRAZO PARA PAGAMENTO</t>
  </si>
  <si>
    <t>DATA DE OCORRENCIA</t>
  </si>
  <si>
    <t>NOME DO SEGURADO</t>
  </si>
  <si>
    <t>NÚMERO DE BILHETE</t>
  </si>
  <si>
    <t>NÚMERO DE VOUCHER</t>
  </si>
  <si>
    <t>NÚMERO DE REFERENCIA</t>
  </si>
  <si>
    <t>COBERTURA RECLAMADA</t>
  </si>
  <si>
    <t>VALOR EM US$</t>
  </si>
  <si>
    <t>VALOR EM R$</t>
  </si>
  <si>
    <t>NOME DO BANCO</t>
  </si>
  <si>
    <t>NÚMERO DE AGENCIA</t>
  </si>
  <si>
    <t>NÚMERO DE CONTA</t>
  </si>
  <si>
    <t>DIGITO DA CONTA</t>
  </si>
  <si>
    <t>DIGITO DA AGENCIA</t>
  </si>
  <si>
    <t>NOME DO BENEFICIARIO</t>
  </si>
  <si>
    <t>CPF</t>
  </si>
  <si>
    <t>TRANSF CONTA 979-2</t>
  </si>
  <si>
    <t>EMAIL PAX</t>
  </si>
  <si>
    <t>Cadastro de Conta</t>
  </si>
  <si>
    <t>DATA DE PAGAMENTO</t>
  </si>
  <si>
    <t>DOC DEV</t>
  </si>
  <si>
    <t>OBSERVAÇAO</t>
  </si>
  <si>
    <t>DATA RECEBIMENTO</t>
  </si>
  <si>
    <t>INTERASSISTANCE</t>
  </si>
  <si>
    <t>AFFINITY SANCOR</t>
  </si>
  <si>
    <t>JOAO FRANCISCO CERINI</t>
  </si>
  <si>
    <t>E18-24/0083624-531</t>
  </si>
  <si>
    <t>361720-01</t>
  </si>
  <si>
    <t>Atraso na bagagem</t>
  </si>
  <si>
    <t>BRADESCO</t>
  </si>
  <si>
    <t>12695</t>
  </si>
  <si>
    <t>OK</t>
  </si>
  <si>
    <t>ok</t>
  </si>
  <si>
    <t>GABRIELA ZILIOTI</t>
  </si>
  <si>
    <t>E18-24/0083625-531</t>
  </si>
  <si>
    <t>361728-01</t>
  </si>
  <si>
    <t>CAIXA</t>
  </si>
  <si>
    <t>24256</t>
  </si>
  <si>
    <t>DIVA FATIMA TONIAZZO POLESE</t>
  </si>
  <si>
    <t>E11-671/0000215-503</t>
  </si>
  <si>
    <t>363028-01</t>
  </si>
  <si>
    <t>Cancelamento de Viagem Plus</t>
  </si>
  <si>
    <t>BANRISUL</t>
  </si>
  <si>
    <t>35.001972.0</t>
  </si>
  <si>
    <t>SIDMAR MARCOS RECH</t>
  </si>
  <si>
    <t>VILSON ALBERTO CASANOVA</t>
  </si>
  <si>
    <t>E11-671/0000216-503</t>
  </si>
  <si>
    <t>363031-01</t>
  </si>
  <si>
    <t>FERNANDA FLAUZINO DE OLIVEIRA GARCIA</t>
  </si>
  <si>
    <t xml:space="preserve">E2-42/0173621-502.F1       </t>
  </si>
  <si>
    <t>363205-01</t>
  </si>
  <si>
    <t>Atraso ou cancelamento de voo</t>
  </si>
  <si>
    <t>0013134</t>
  </si>
  <si>
    <t>BIANCA ALVES SALTUNE</t>
  </si>
  <si>
    <t>E2-42/0172360-502.F4</t>
  </si>
  <si>
    <t>362996-01</t>
  </si>
  <si>
    <t>SANTANDER</t>
  </si>
  <si>
    <t>01029133</t>
  </si>
  <si>
    <t>ANDREA ALVES SALTUNE</t>
  </si>
  <si>
    <t>ANDRE ARAUJO QUEIROZ</t>
  </si>
  <si>
    <t xml:space="preserve">E21-244/0000131-536.F3       </t>
  </si>
  <si>
    <t>363138-02</t>
  </si>
  <si>
    <t>Despesas Farmaceuticas</t>
  </si>
  <si>
    <t>BANCO DO BRASIL</t>
  </si>
  <si>
    <t>28531</t>
  </si>
  <si>
    <t>SOLLY PICCIOTTO</t>
  </si>
  <si>
    <t>E2-2379/0162199-536.F1</t>
  </si>
  <si>
    <t>361276-01</t>
  </si>
  <si>
    <t>Despesas médicas e hospitalares em caso de enfermidade</t>
  </si>
  <si>
    <t>215</t>
  </si>
  <si>
    <t>361276-02</t>
  </si>
  <si>
    <t>OCTAVIO HENRIQUE NAPOLE NIVOLONI</t>
  </si>
  <si>
    <t>E18-532/0000116-503</t>
  </si>
  <si>
    <t>362778-01</t>
  </si>
  <si>
    <t>ITAU</t>
  </si>
  <si>
    <t>15292</t>
  </si>
  <si>
    <t>Reembolsos SANCOR - O operativo altera as colunas: A, T,U,V,W,X,Y,Z</t>
  </si>
  <si>
    <t xml:space="preserve">SANCOR SEGUROS DO BRASIL SA   </t>
  </si>
  <si>
    <t>TOTAL FILTRO</t>
  </si>
  <si>
    <t>dias sem pagamento na SANCOR</t>
  </si>
  <si>
    <t>Sponsor</t>
  </si>
  <si>
    <t>Nota</t>
  </si>
  <si>
    <t>Data emissão</t>
  </si>
  <si>
    <t>Data Envio SANCOR</t>
  </si>
  <si>
    <t>Previsão de
 Pagamento</t>
  </si>
  <si>
    <t>Data Pagto</t>
  </si>
  <si>
    <t>Observação</t>
  </si>
  <si>
    <t>Valor em Dolar</t>
  </si>
  <si>
    <t>Valor FEES</t>
  </si>
  <si>
    <t>Total em Dolar</t>
  </si>
  <si>
    <t>Cambio ND</t>
  </si>
  <si>
    <t>VALOR R$ ND</t>
  </si>
  <si>
    <t>FEES R$</t>
  </si>
  <si>
    <t>REFERENCIA</t>
  </si>
  <si>
    <t>NOME</t>
  </si>
  <si>
    <t>SINISTRO</t>
  </si>
  <si>
    <t>DOCUMENTO</t>
  </si>
  <si>
    <t>Data Ocorrencia</t>
  </si>
  <si>
    <t>Bilhete</t>
  </si>
  <si>
    <t>COBERTURA</t>
  </si>
  <si>
    <t>TIPO DE MOEDA</t>
  </si>
  <si>
    <t>DOCUMENTOS REMESSA BANCO</t>
  </si>
  <si>
    <t>DATA EMAIL - WTA</t>
  </si>
  <si>
    <t>EMISSOR</t>
  </si>
  <si>
    <t>USD REMESSA
 (IOF + TARIFA CONTRATO)</t>
  </si>
  <si>
    <t>DOLAR BC</t>
  </si>
  <si>
    <t>U$</t>
  </si>
  <si>
    <t>SALDO REMESSA
U$</t>
  </si>
  <si>
    <t>SPREAD 
REMESSA X BC</t>
  </si>
  <si>
    <t>SPREAD
 ND X REMESSA</t>
  </si>
  <si>
    <t>ND
DOLAR BC</t>
  </si>
  <si>
    <t>Diferença
 ND BC x ND WTA</t>
  </si>
  <si>
    <t>Spread
 ND WTA x BC</t>
  </si>
  <si>
    <t>ND
DOLAR Contrato Cambio (CC)</t>
  </si>
  <si>
    <t>Diferença
 ND CC x ND WTA</t>
  </si>
  <si>
    <t xml:space="preserve">Fatura internacional </t>
  </si>
  <si>
    <t>A0001</t>
  </si>
  <si>
    <t>360154-01</t>
  </si>
  <si>
    <t>CLAUDIO VITOR AGUIAR GUERRA</t>
  </si>
  <si>
    <t>02372230239</t>
  </si>
  <si>
    <t>USD</t>
  </si>
  <si>
    <t>BANCO MAXIMA</t>
  </si>
  <si>
    <t>360158-01</t>
  </si>
  <si>
    <t>MARIA CLARA AGUIAR GUERRA</t>
  </si>
  <si>
    <t>02372324217</t>
  </si>
  <si>
    <t>360161-01</t>
  </si>
  <si>
    <t>MARIA CLEONICE AGUIR JUSTINO</t>
  </si>
  <si>
    <t>361610-01</t>
  </si>
  <si>
    <t>GLORIA DO CARMO AYRES PUPPIN</t>
  </si>
  <si>
    <t>Reembolso internacional</t>
  </si>
  <si>
    <t>EUR</t>
  </si>
  <si>
    <t>360298-01</t>
  </si>
  <si>
    <t>WEDLEY THONHYGEHRING LEANDRO DE SOUZA</t>
  </si>
  <si>
    <t>363138-01</t>
  </si>
  <si>
    <t>05175513303</t>
  </si>
  <si>
    <t>A0002</t>
  </si>
  <si>
    <t>362131-01</t>
  </si>
  <si>
    <t>ROSIBEL NASCIMENTO</t>
  </si>
  <si>
    <t>B</t>
  </si>
  <si>
    <t>C</t>
  </si>
  <si>
    <t>D</t>
  </si>
  <si>
    <t>E</t>
  </si>
  <si>
    <t>F</t>
  </si>
  <si>
    <t>G</t>
  </si>
  <si>
    <t>NOTAS DE DÉBITO SANCOR - O operativo altera as colunas: G e da W em diante</t>
  </si>
  <si>
    <t>Data Envio Zurich</t>
  </si>
  <si>
    <t>Cambio</t>
  </si>
  <si>
    <t>FEES Nacional</t>
  </si>
  <si>
    <t>Comissáo WTA Brasil</t>
  </si>
  <si>
    <t>NF</t>
  </si>
  <si>
    <t>DATA REPASSE/ REMESSA</t>
  </si>
  <si>
    <t>Vital Card - Fatura Internacional</t>
  </si>
  <si>
    <t>ZRC001</t>
  </si>
  <si>
    <t>N201230</t>
  </si>
  <si>
    <t>ZRC002</t>
  </si>
  <si>
    <t>N203422</t>
  </si>
  <si>
    <t>ZRC003</t>
  </si>
  <si>
    <t>N203852</t>
  </si>
  <si>
    <t>ZRC004</t>
  </si>
  <si>
    <t>N203853</t>
  </si>
  <si>
    <t>ZRC005</t>
  </si>
  <si>
    <t>N205304</t>
  </si>
  <si>
    <t>VINICIUS  DAL NEGRO</t>
  </si>
  <si>
    <t>ZRC006</t>
  </si>
  <si>
    <t>N206031</t>
  </si>
  <si>
    <t>JUELCY  SALETTE TORTATO</t>
  </si>
  <si>
    <t>Vital Card - Fatura Nacional</t>
  </si>
  <si>
    <t>ZRC007</t>
  </si>
  <si>
    <t>N206283</t>
  </si>
  <si>
    <t>REGINA M BARBIERI</t>
  </si>
  <si>
    <t>ZRC008</t>
  </si>
  <si>
    <t>N206720</t>
  </si>
  <si>
    <t>MARILIA COSTA TOZETTI</t>
  </si>
  <si>
    <t>ZRC009</t>
  </si>
  <si>
    <t>N207094</t>
  </si>
  <si>
    <t>RENATA  MENDES RIBEIRO</t>
  </si>
  <si>
    <t>ZRC010</t>
  </si>
  <si>
    <t>N207299</t>
  </si>
  <si>
    <t>DIETLIND  FRITZ</t>
  </si>
  <si>
    <t>Y</t>
  </si>
  <si>
    <t>ZURICHE</t>
  </si>
  <si>
    <t>NOTAS DE DÉBITO ZURICHE - Operativo altera as colunas G e Y</t>
  </si>
  <si>
    <t>Data Envio Sompo</t>
  </si>
  <si>
    <t>Valor em Dolar com Desconto</t>
  </si>
  <si>
    <t>Valor R$
Com Desconto</t>
  </si>
  <si>
    <t>Total ND</t>
  </si>
  <si>
    <t>N. REFERENCIA</t>
  </si>
  <si>
    <t>VOUCHER</t>
  </si>
  <si>
    <t>MOEDA</t>
  </si>
  <si>
    <t>DATA DA OCORRENCIA</t>
  </si>
  <si>
    <t>DATA DO 
REPASSE / REMESSA</t>
  </si>
  <si>
    <t xml:space="preserve">Adiantamento Inicial </t>
  </si>
  <si>
    <t>-----------</t>
  </si>
  <si>
    <t>pg - 2016</t>
  </si>
  <si>
    <t>Affinity</t>
  </si>
  <si>
    <t>Assist med</t>
  </si>
  <si>
    <t>NOTAS DE DÉBITO SOMPO - Operativo altera as colunas G e 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</si>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</sst>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416]dd\-mmm\-yy;@"/>
    <numFmt numFmtId="166" formatCode="dd&quot;/&quot;mm&quot;/&quot;yyyy"/>
    <numFmt numFmtId="167" formatCode="_-[$$-409]* #,##0.00_ ;_-[$$-409]* \-#,##0.00\ ;_-[$$-409]* &quot;-&quot;??_ ;_-@_ "/>
    <numFmt numFmtId="168" formatCode="0000"/>
    <numFmt numFmtId="169" formatCode="dd/mm/yy;@"/>
    <numFmt numFmtId="170" formatCode="[$USD]\ #,##0.0000"/>
    <numFmt numFmtId="171" formatCode="[$USD]\ #,##0.00"/>
    <numFmt numFmtId="172" formatCode="_-&quot;R$&quot;* #,##0.00_-;\-&quot;R$&quot;* #,##0.00_-;_-&quot;R$&quot;* &quot;-&quot;??_-;_-@_-"/>
    <numFmt numFmtId="173" formatCode="[$-416]d\-mmm;@"/>
    <numFmt numFmtId="174" formatCode="_([$$-409]* #,##0.00_);_([$$-409]* \(#,##0.00\);_([$$-409]* &quot;-&quot;??_);_(@_)"/>
    <numFmt numFmtId="175" formatCode="_-[$R$-416]\ * #,##0.0000_-;\-[$R$-416]\ * #,##0.0000_-;_-[$R$-416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rgb="FF1C4587"/>
      </patternFill>
    </fill>
    <fill>
      <patternFill patternType="solid">
        <fgColor rgb="FFFFFF00"/>
        <bgColor rgb="FF1C4587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72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rgb="FF1C458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rgb="FF1C4587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5" fillId="6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/>
    <xf numFmtId="166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167" fontId="6" fillId="0" borderId="2" xfId="0" applyNumberFormat="1" applyFont="1" applyFill="1" applyBorder="1" applyAlignment="1">
      <alignment horizontal="right"/>
    </xf>
    <xf numFmtId="164" fontId="6" fillId="0" borderId="2" xfId="1" applyNumberFormat="1" applyFont="1" applyFill="1" applyBorder="1" applyAlignment="1">
      <alignment horizontal="right"/>
    </xf>
    <xf numFmtId="168" fontId="6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/>
    <xf numFmtId="166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/>
    </xf>
    <xf numFmtId="167" fontId="6" fillId="0" borderId="6" xfId="0" applyNumberFormat="1" applyFont="1" applyFill="1" applyBorder="1" applyAlignment="1">
      <alignment horizontal="right"/>
    </xf>
    <xf numFmtId="164" fontId="6" fillId="0" borderId="6" xfId="1" applyNumberFormat="1" applyFont="1" applyFill="1" applyBorder="1" applyAlignment="1">
      <alignment horizontal="right"/>
    </xf>
    <xf numFmtId="168" fontId="6" fillId="0" borderId="6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left" wrapText="1"/>
    </xf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/>
    <xf numFmtId="166" fontId="6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left"/>
    </xf>
    <xf numFmtId="167" fontId="7" fillId="0" borderId="8" xfId="0" applyNumberFormat="1" applyFont="1" applyFill="1" applyBorder="1" applyAlignment="1">
      <alignment horizontal="right"/>
    </xf>
    <xf numFmtId="164" fontId="7" fillId="0" borderId="8" xfId="1" applyNumberFormat="1" applyFont="1" applyFill="1" applyBorder="1" applyAlignment="1">
      <alignment horizontal="right"/>
    </xf>
    <xf numFmtId="168" fontId="6" fillId="0" borderId="8" xfId="0" applyNumberFormat="1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left" wrapText="1"/>
    </xf>
    <xf numFmtId="167" fontId="7" fillId="0" borderId="8" xfId="1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/>
    <xf numFmtId="171" fontId="9" fillId="7" borderId="1" xfId="0" applyNumberFormat="1" applyFont="1" applyFill="1" applyBorder="1"/>
    <xf numFmtId="170" fontId="10" fillId="0" borderId="1" xfId="0" applyNumberFormat="1" applyFont="1" applyFill="1" applyBorder="1"/>
    <xf numFmtId="44" fontId="9" fillId="7" borderId="1" xfId="2" applyFont="1" applyFill="1" applyBorder="1"/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11" fillId="0" borderId="0" xfId="0" applyFont="1"/>
    <xf numFmtId="44" fontId="10" fillId="0" borderId="0" xfId="2" applyFont="1"/>
    <xf numFmtId="167" fontId="10" fillId="0" borderId="0" xfId="2" applyNumberFormat="1" applyFont="1"/>
    <xf numFmtId="10" fontId="10" fillId="0" borderId="0" xfId="0" applyNumberFormat="1" applyFont="1"/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44" fontId="12" fillId="8" borderId="1" xfId="2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9" borderId="5" xfId="0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44" fontId="12" fillId="9" borderId="1" xfId="2" applyFont="1" applyFill="1" applyBorder="1" applyAlignment="1">
      <alignment horizontal="center" vertical="center" wrapText="1"/>
    </xf>
    <xf numFmtId="167" fontId="12" fillId="9" borderId="1" xfId="2" applyNumberFormat="1" applyFont="1" applyFill="1" applyBorder="1" applyAlignment="1">
      <alignment horizontal="center" vertical="center" wrapText="1"/>
    </xf>
    <xf numFmtId="44" fontId="12" fillId="12" borderId="1" xfId="2" applyFont="1" applyFill="1" applyBorder="1" applyAlignment="1">
      <alignment horizontal="center" vertical="center" wrapText="1"/>
    </xf>
    <xf numFmtId="44" fontId="12" fillId="13" borderId="1" xfId="2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left" vertical="center"/>
    </xf>
    <xf numFmtId="49" fontId="11" fillId="14" borderId="1" xfId="0" quotePrefix="1" applyNumberFormat="1" applyFont="1" applyFill="1" applyBorder="1" applyAlignment="1">
      <alignment horizontal="center"/>
    </xf>
    <xf numFmtId="14" fontId="11" fillId="14" borderId="1" xfId="0" applyNumberFormat="1" applyFont="1" applyFill="1" applyBorder="1" applyAlignment="1">
      <alignment horizontal="center"/>
    </xf>
    <xf numFmtId="169" fontId="11" fillId="0" borderId="1" xfId="0" applyNumberFormat="1" applyFont="1" applyBorder="1" applyAlignment="1">
      <alignment horizontal="center"/>
    </xf>
    <xf numFmtId="173" fontId="13" fillId="14" borderId="1" xfId="0" applyNumberFormat="1" applyFont="1" applyFill="1" applyBorder="1" applyAlignment="1">
      <alignment horizontal="center"/>
    </xf>
    <xf numFmtId="174" fontId="11" fillId="14" borderId="1" xfId="2" applyNumberFormat="1" applyFont="1" applyFill="1" applyBorder="1"/>
    <xf numFmtId="175" fontId="11" fillId="0" borderId="1" xfId="2" applyNumberFormat="1" applyFont="1" applyFill="1" applyBorder="1" applyAlignment="1">
      <alignment horizontal="center"/>
    </xf>
    <xf numFmtId="44" fontId="11" fillId="14" borderId="1" xfId="2" applyFont="1" applyFill="1" applyBorder="1"/>
    <xf numFmtId="0" fontId="11" fillId="14" borderId="1" xfId="0" applyFont="1" applyFill="1" applyBorder="1" applyAlignment="1">
      <alignment horizontal="center"/>
    </xf>
    <xf numFmtId="0" fontId="11" fillId="14" borderId="1" xfId="0" applyFont="1" applyFill="1" applyBorder="1"/>
    <xf numFmtId="43" fontId="11" fillId="14" borderId="10" xfId="1" applyFont="1" applyFill="1" applyBorder="1"/>
    <xf numFmtId="43" fontId="11" fillId="14" borderId="10" xfId="1" applyFont="1" applyFill="1" applyBorder="1" applyAlignment="1">
      <alignment horizontal="center"/>
    </xf>
    <xf numFmtId="43" fontId="11" fillId="14" borderId="10" xfId="1" applyFont="1" applyFill="1" applyBorder="1" applyAlignment="1">
      <alignment horizontal="left"/>
    </xf>
    <xf numFmtId="43" fontId="11" fillId="14" borderId="1" xfId="1" applyFont="1" applyFill="1" applyBorder="1"/>
    <xf numFmtId="43" fontId="11" fillId="14" borderId="1" xfId="1" applyFont="1" applyFill="1" applyBorder="1" applyAlignment="1">
      <alignment horizontal="center"/>
    </xf>
    <xf numFmtId="43" fontId="11" fillId="14" borderId="1" xfId="1" applyFont="1" applyFill="1" applyBorder="1" applyAlignment="1">
      <alignment horizontal="left"/>
    </xf>
    <xf numFmtId="0" fontId="11" fillId="14" borderId="1" xfId="0" applyFont="1" applyFill="1" applyBorder="1" applyAlignment="1">
      <alignment horizontal="left"/>
    </xf>
    <xf numFmtId="0" fontId="11" fillId="0" borderId="1" xfId="0" applyFont="1" applyBorder="1"/>
    <xf numFmtId="0" fontId="14" fillId="0" borderId="0" xfId="0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1" fillId="14" borderId="0" xfId="0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7" borderId="1" xfId="0" applyFont="1" applyFill="1" applyBorder="1"/>
    <xf numFmtId="171" fontId="13" fillId="7" borderId="1" xfId="0" applyNumberFormat="1" applyFont="1" applyFill="1" applyBorder="1"/>
    <xf numFmtId="170" fontId="11" fillId="0" borderId="1" xfId="0" applyNumberFormat="1" applyFont="1" applyBorder="1"/>
    <xf numFmtId="44" fontId="13" fillId="7" borderId="1" xfId="2" applyFont="1" applyFill="1" applyBorder="1"/>
    <xf numFmtId="44" fontId="13" fillId="7" borderId="0" xfId="2" applyFont="1" applyFill="1" applyAlignment="1">
      <alignment horizontal="center"/>
    </xf>
    <xf numFmtId="0" fontId="15" fillId="0" borderId="0" xfId="0" applyFont="1" applyAlignment="1">
      <alignment horizontal="left"/>
    </xf>
    <xf numFmtId="0" fontId="12" fillId="15" borderId="1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44" fontId="12" fillId="8" borderId="0" xfId="2" applyFont="1" applyFill="1" applyAlignment="1">
      <alignment horizontal="center" vertical="center" wrapText="1"/>
    </xf>
    <xf numFmtId="175" fontId="11" fillId="14" borderId="1" xfId="2" applyNumberFormat="1" applyFont="1" applyFill="1" applyBorder="1" applyAlignment="1">
      <alignment horizontal="center"/>
    </xf>
    <xf numFmtId="174" fontId="11" fillId="0" borderId="1" xfId="2" applyNumberFormat="1" applyFont="1" applyBorder="1"/>
    <xf numFmtId="44" fontId="11" fillId="0" borderId="1" xfId="2" applyFont="1" applyBorder="1"/>
    <xf numFmtId="0" fontId="8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center" wrapText="1"/>
    </xf>
    <xf numFmtId="43" fontId="4" fillId="5" borderId="6" xfId="1" applyFont="1" applyFill="1" applyBorder="1" applyAlignment="1">
      <alignment horizontal="right" vertical="center" wrapText="1"/>
    </xf>
    <xf numFmtId="164" fontId="4" fillId="3" borderId="6" xfId="1" applyNumberFormat="1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/>
    </xf>
    <xf numFmtId="169" fontId="11" fillId="0" borderId="0" xfId="0" applyNumberFormat="1" applyFont="1" applyAlignment="1">
      <alignment horizontal="center"/>
    </xf>
    <xf numFmtId="174" fontId="11" fillId="0" borderId="0" xfId="0" applyNumberFormat="1" applyFont="1"/>
    <xf numFmtId="43" fontId="11" fillId="0" borderId="0" xfId="1" applyFont="1"/>
    <xf numFmtId="44" fontId="11" fillId="0" borderId="0" xfId="2" applyFont="1"/>
    <xf numFmtId="0" fontId="13" fillId="16" borderId="1" xfId="0" applyFont="1" applyFill="1" applyBorder="1"/>
    <xf numFmtId="0" fontId="13" fillId="16" borderId="1" xfId="0" applyFont="1" applyFill="1" applyBorder="1" applyAlignment="1">
      <alignment horizontal="center"/>
    </xf>
    <xf numFmtId="169" fontId="13" fillId="16" borderId="1" xfId="0" applyNumberFormat="1" applyFont="1" applyFill="1" applyBorder="1" applyAlignment="1">
      <alignment horizontal="center"/>
    </xf>
    <xf numFmtId="169" fontId="13" fillId="16" borderId="1" xfId="0" applyNumberFormat="1" applyFont="1" applyFill="1" applyBorder="1" applyAlignment="1">
      <alignment horizontal="center" wrapText="1"/>
    </xf>
    <xf numFmtId="174" fontId="13" fillId="16" borderId="1" xfId="0" applyNumberFormat="1" applyFont="1" applyFill="1" applyBorder="1"/>
    <xf numFmtId="43" fontId="13" fillId="16" borderId="1" xfId="1" applyFont="1" applyFill="1" applyBorder="1"/>
    <xf numFmtId="44" fontId="13" fillId="16" borderId="1" xfId="2" applyFont="1" applyFill="1" applyBorder="1"/>
    <xf numFmtId="44" fontId="13" fillId="16" borderId="1" xfId="2" applyFont="1" applyFill="1" applyBorder="1" applyAlignment="1">
      <alignment horizontal="center"/>
    </xf>
    <xf numFmtId="169" fontId="13" fillId="16" borderId="1" xfId="2" applyNumberFormat="1" applyFont="1" applyFill="1" applyBorder="1" applyAlignment="1">
      <alignment horizontal="left" wrapText="1"/>
    </xf>
    <xf numFmtId="169" fontId="13" fillId="16" borderId="1" xfId="2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174" fontId="11" fillId="0" borderId="1" xfId="0" applyNumberFormat="1" applyFont="1" applyBorder="1"/>
    <xf numFmtId="43" fontId="11" fillId="0" borderId="1" xfId="1" applyFont="1" applyBorder="1"/>
    <xf numFmtId="169" fontId="2" fillId="0" borderId="0" xfId="0" applyNumberFormat="1" applyFont="1" applyAlignment="1">
      <alignment horizontal="center"/>
    </xf>
    <xf numFmtId="165" fontId="6" fillId="7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169" fontId="6" fillId="7" borderId="4" xfId="0" applyNumberFormat="1" applyFont="1" applyFill="1" applyBorder="1" applyAlignment="1">
      <alignment wrapText="1"/>
    </xf>
    <xf numFmtId="169" fontId="6" fillId="7" borderId="1" xfId="0" applyNumberFormat="1" applyFont="1" applyFill="1" applyBorder="1" applyAlignment="1">
      <alignment horizontal="center"/>
    </xf>
    <xf numFmtId="169" fontId="6" fillId="7" borderId="5" xfId="0" applyNumberFormat="1" applyFont="1" applyFill="1" applyBorder="1" applyAlignment="1">
      <alignment horizontal="center"/>
    </xf>
    <xf numFmtId="0" fontId="7" fillId="7" borderId="1" xfId="0" applyFont="1" applyFill="1" applyBorder="1"/>
    <xf numFmtId="0" fontId="6" fillId="7" borderId="1" xfId="0" applyFont="1" applyFill="1" applyBorder="1"/>
    <xf numFmtId="16" fontId="6" fillId="7" borderId="1" xfId="0" applyNumberFormat="1" applyFont="1" applyFill="1" applyBorder="1" applyAlignment="1">
      <alignment horizontal="center"/>
    </xf>
    <xf numFmtId="173" fontId="13" fillId="7" borderId="1" xfId="0" applyNumberFormat="1" applyFont="1" applyFill="1" applyBorder="1" applyAlignment="1">
      <alignment horizontal="center"/>
    </xf>
    <xf numFmtId="0" fontId="11" fillId="7" borderId="0" xfId="0" applyFont="1" applyFill="1"/>
    <xf numFmtId="14" fontId="11" fillId="7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16" fontId="11" fillId="7" borderId="0" xfId="0" applyNumberFormat="1" applyFont="1" applyFill="1"/>
    <xf numFmtId="44" fontId="11" fillId="7" borderId="1" xfId="2" applyFont="1" applyFill="1" applyBorder="1"/>
    <xf numFmtId="167" fontId="11" fillId="7" borderId="1" xfId="2" applyNumberFormat="1" applyFont="1" applyFill="1" applyBorder="1"/>
    <xf numFmtId="10" fontId="11" fillId="7" borderId="1" xfId="3" applyNumberFormat="1" applyFont="1" applyFill="1" applyBorder="1"/>
    <xf numFmtId="172" fontId="11" fillId="7" borderId="1" xfId="0" applyNumberFormat="1" applyFont="1" applyFill="1" applyBorder="1"/>
    <xf numFmtId="0" fontId="11" fillId="7" borderId="1" xfId="0" applyFont="1" applyFill="1" applyBorder="1"/>
    <xf numFmtId="169" fontId="11" fillId="7" borderId="1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44" fontId="16" fillId="16" borderId="1" xfId="2" applyFont="1" applyFill="1" applyBorder="1"/>
    <xf numFmtId="0" fontId="4" fillId="17" borderId="6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left" vertical="center" wrapText="1"/>
    </xf>
    <xf numFmtId="0" fontId="4" fillId="17" borderId="6" xfId="0" applyFont="1" applyFill="1" applyBorder="1" applyAlignment="1">
      <alignment horizontal="left" vertical="top" wrapText="1"/>
    </xf>
    <xf numFmtId="0" fontId="4" fillId="17" borderId="6" xfId="0" applyFont="1" applyFill="1" applyBorder="1" applyAlignment="1">
      <alignment vertical="center" wrapText="1"/>
    </xf>
    <xf numFmtId="166" fontId="6" fillId="18" borderId="2" xfId="0" applyNumberFormat="1" applyFont="1" applyFill="1" applyBorder="1" applyAlignment="1">
      <alignment horizontal="center"/>
    </xf>
    <xf numFmtId="0" fontId="6" fillId="18" borderId="2" xfId="0" applyFont="1" applyFill="1" applyBorder="1" applyAlignment="1">
      <alignment horizontal="left"/>
    </xf>
    <xf numFmtId="0" fontId="6" fillId="18" borderId="2" xfId="0" applyFont="1" applyFill="1" applyBorder="1" applyAlignment="1">
      <alignment horizontal="center"/>
    </xf>
    <xf numFmtId="0" fontId="6" fillId="18" borderId="2" xfId="0" applyFont="1" applyFill="1" applyBorder="1"/>
    <xf numFmtId="166" fontId="6" fillId="18" borderId="6" xfId="0" applyNumberFormat="1" applyFont="1" applyFill="1" applyBorder="1" applyAlignment="1">
      <alignment horizontal="center"/>
    </xf>
    <xf numFmtId="0" fontId="6" fillId="18" borderId="6" xfId="0" applyFont="1" applyFill="1" applyBorder="1" applyAlignment="1">
      <alignment horizontal="left"/>
    </xf>
    <xf numFmtId="0" fontId="6" fillId="18" borderId="6" xfId="0" applyFont="1" applyFill="1" applyBorder="1" applyAlignment="1">
      <alignment horizontal="center"/>
    </xf>
    <xf numFmtId="0" fontId="6" fillId="18" borderId="6" xfId="0" applyFont="1" applyFill="1" applyBorder="1"/>
    <xf numFmtId="166" fontId="6" fillId="18" borderId="8" xfId="0" applyNumberFormat="1" applyFont="1" applyFill="1" applyBorder="1" applyAlignment="1">
      <alignment horizontal="center"/>
    </xf>
    <xf numFmtId="0" fontId="6" fillId="18" borderId="8" xfId="0" applyFont="1" applyFill="1" applyBorder="1" applyAlignment="1">
      <alignment horizontal="left"/>
    </xf>
    <xf numFmtId="0" fontId="6" fillId="18" borderId="8" xfId="0" applyFont="1" applyFill="1" applyBorder="1" applyAlignment="1">
      <alignment horizontal="center"/>
    </xf>
    <xf numFmtId="0" fontId="6" fillId="18" borderId="8" xfId="0" applyFont="1" applyFill="1" applyBorder="1"/>
    <xf numFmtId="0" fontId="12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left" vertical="center"/>
    </xf>
    <xf numFmtId="14" fontId="11" fillId="18" borderId="1" xfId="0" applyNumberFormat="1" applyFont="1" applyFill="1" applyBorder="1" applyAlignment="1">
      <alignment horizontal="center"/>
    </xf>
    <xf numFmtId="43" fontId="11" fillId="18" borderId="10" xfId="1" applyFont="1" applyFill="1" applyBorder="1" applyAlignment="1">
      <alignment horizontal="left"/>
    </xf>
    <xf numFmtId="43" fontId="11" fillId="18" borderId="1" xfId="1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4" fillId="19" borderId="6" xfId="0" applyFont="1" applyFill="1" applyBorder="1" applyAlignment="1">
      <alignment horizontal="left" vertical="center" wrapText="1"/>
    </xf>
    <xf numFmtId="0" fontId="6" fillId="20" borderId="2" xfId="0" applyFont="1" applyFill="1" applyBorder="1" applyAlignment="1">
      <alignment horizontal="left"/>
    </xf>
    <xf numFmtId="0" fontId="6" fillId="20" borderId="6" xfId="0" applyFont="1" applyFill="1" applyBorder="1" applyAlignment="1">
      <alignment horizontal="left"/>
    </xf>
    <xf numFmtId="0" fontId="6" fillId="20" borderId="8" xfId="0" applyFont="1" applyFill="1" applyBorder="1" applyAlignment="1">
      <alignment horizontal="left"/>
    </xf>
    <xf numFmtId="0" fontId="12" fillId="20" borderId="5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1" fillId="20" borderId="1" xfId="0" applyFont="1" applyFill="1" applyBorder="1"/>
    <xf numFmtId="43" fontId="11" fillId="20" borderId="10" xfId="1" applyFont="1" applyFill="1" applyBorder="1"/>
    <xf numFmtId="43" fontId="11" fillId="20" borderId="10" xfId="1" applyFont="1" applyFill="1" applyBorder="1" applyAlignment="1">
      <alignment horizontal="center"/>
    </xf>
    <xf numFmtId="43" fontId="11" fillId="20" borderId="1" xfId="1" applyFont="1" applyFill="1" applyBorder="1"/>
    <xf numFmtId="43" fontId="11" fillId="20" borderId="1" xfId="1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4" fillId="19" borderId="6" xfId="0" applyFont="1" applyFill="1" applyBorder="1" applyAlignment="1">
      <alignment vertical="center" wrapText="1"/>
    </xf>
    <xf numFmtId="0" fontId="4" fillId="19" borderId="6" xfId="0" applyFont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 wrapText="1"/>
    </xf>
    <xf numFmtId="0" fontId="4" fillId="19" borderId="14" xfId="0" applyFont="1" applyFill="1" applyBorder="1" applyAlignment="1">
      <alignment horizontal="center" vertical="center" wrapText="1"/>
    </xf>
    <xf numFmtId="0" fontId="6" fillId="20" borderId="2" xfId="0" applyFont="1" applyFill="1" applyBorder="1"/>
    <xf numFmtId="168" fontId="6" fillId="20" borderId="2" xfId="0" applyNumberFormat="1" applyFont="1" applyFill="1" applyBorder="1" applyAlignment="1">
      <alignment horizontal="center"/>
    </xf>
    <xf numFmtId="49" fontId="6" fillId="20" borderId="2" xfId="0" applyNumberFormat="1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left" wrapText="1"/>
    </xf>
    <xf numFmtId="0" fontId="6" fillId="20" borderId="1" xfId="0" applyFont="1" applyFill="1" applyBorder="1" applyAlignment="1">
      <alignment horizontal="center"/>
    </xf>
    <xf numFmtId="0" fontId="6" fillId="20" borderId="6" xfId="0" applyFont="1" applyFill="1" applyBorder="1"/>
    <xf numFmtId="168" fontId="6" fillId="20" borderId="6" xfId="0" applyNumberFormat="1" applyFont="1" applyFill="1" applyBorder="1" applyAlignment="1">
      <alignment horizontal="center"/>
    </xf>
    <xf numFmtId="49" fontId="6" fillId="20" borderId="6" xfId="0" applyNumberFormat="1" applyFont="1" applyFill="1" applyBorder="1" applyAlignment="1">
      <alignment horizontal="center"/>
    </xf>
    <xf numFmtId="0" fontId="6" fillId="20" borderId="6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left" wrapText="1"/>
    </xf>
    <xf numFmtId="0" fontId="6" fillId="20" borderId="8" xfId="0" applyFont="1" applyFill="1" applyBorder="1"/>
    <xf numFmtId="168" fontId="6" fillId="20" borderId="8" xfId="0" applyNumberFormat="1" applyFont="1" applyFill="1" applyBorder="1" applyAlignment="1">
      <alignment horizontal="center"/>
    </xf>
    <xf numFmtId="49" fontId="6" fillId="20" borderId="8" xfId="0" applyNumberFormat="1" applyFont="1" applyFill="1" applyBorder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left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7"/>
  <sheetViews>
    <sheetView tabSelected="1" zoomScale="80" zoomScaleNormal="80" workbookViewId="0">
      <selection activeCell="K3" sqref="K3"/>
    </sheetView>
  </sheetViews>
  <sheetFormatPr defaultRowHeight="15" x14ac:dyDescent="0.25"/>
  <cols>
    <col min="1" max="2" width="9.28515625" bestFit="1" customWidth="1"/>
    <col min="3" max="3" width="11" bestFit="1" customWidth="1"/>
    <col min="4" max="4" width="10.85546875" bestFit="1" customWidth="1"/>
    <col min="5" max="5" width="10.42578125" bestFit="1" customWidth="1"/>
    <col min="6" max="6" width="9.42578125" bestFit="1" customWidth="1"/>
    <col min="7" max="7" width="9.28515625" bestFit="1" customWidth="1"/>
    <col min="8" max="8" width="13.7109375" bestFit="1" customWidth="1"/>
    <col min="9" max="9" width="11" bestFit="1" customWidth="1"/>
    <col min="10" max="10" width="13.7109375" bestFit="1" customWidth="1"/>
    <col min="11" max="11" width="12.42578125" bestFit="1" customWidth="1"/>
    <col min="12" max="12" width="13.42578125" bestFit="1" customWidth="1"/>
    <col min="13" max="13" width="12.28515625" bestFit="1" customWidth="1"/>
    <col min="14" max="14" width="10" bestFit="1" customWidth="1"/>
    <col min="16" max="16" width="9.28515625" bestFit="1" customWidth="1"/>
    <col min="17" max="17" width="12" bestFit="1" customWidth="1"/>
    <col min="18" max="18" width="10.7109375" bestFit="1" customWidth="1"/>
    <col min="19" max="19" width="9.28515625" bestFit="1" customWidth="1"/>
    <col min="22" max="22" width="10.7109375" bestFit="1" customWidth="1"/>
    <col min="23" max="23" width="9.28515625" bestFit="1" customWidth="1"/>
    <col min="24" max="24" width="10.7109375" bestFit="1" customWidth="1"/>
    <col min="26" max="26" width="9.42578125" bestFit="1" customWidth="1"/>
    <col min="27" max="28" width="9.28515625" bestFit="1" customWidth="1"/>
    <col min="29" max="29" width="11.28515625" bestFit="1" customWidth="1"/>
    <col min="30" max="32" width="9.28515625" bestFit="1" customWidth="1"/>
    <col min="33" max="33" width="13.28515625" bestFit="1" customWidth="1"/>
    <col min="34" max="34" width="12.140625" bestFit="1" customWidth="1"/>
    <col min="35" max="35" width="9.28515625" bestFit="1" customWidth="1"/>
    <col min="36" max="36" width="13.28515625" bestFit="1" customWidth="1"/>
    <col min="37" max="37" width="12.140625" bestFit="1" customWidth="1"/>
    <col min="38" max="38" width="9.28515625" bestFit="1" customWidth="1"/>
  </cols>
  <sheetData>
    <row r="1" spans="1:38" ht="15.75" thickBot="1" x14ac:dyDescent="0.3">
      <c r="A1" s="146" t="s">
        <v>79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8"/>
    </row>
    <row r="2" spans="1:38" ht="15" customHeight="1" x14ac:dyDescent="0.25">
      <c r="A2" s="96" t="s">
        <v>0</v>
      </c>
      <c r="B2" s="97" t="s">
        <v>1</v>
      </c>
      <c r="C2" s="98" t="s">
        <v>2</v>
      </c>
      <c r="D2" s="97" t="s">
        <v>3</v>
      </c>
      <c r="E2" s="153" t="s">
        <v>4</v>
      </c>
      <c r="F2" s="176" t="s">
        <v>5</v>
      </c>
      <c r="G2" s="155" t="s">
        <v>6</v>
      </c>
      <c r="H2" s="154" t="s">
        <v>7</v>
      </c>
      <c r="I2" s="153" t="s">
        <v>8</v>
      </c>
      <c r="J2" s="156" t="s">
        <v>9</v>
      </c>
      <c r="K2" s="102" t="s">
        <v>10</v>
      </c>
      <c r="L2" s="103" t="s">
        <v>11</v>
      </c>
      <c r="M2" s="188" t="s">
        <v>12</v>
      </c>
      <c r="N2" s="189" t="s">
        <v>13</v>
      </c>
      <c r="O2" s="190" t="s">
        <v>14</v>
      </c>
      <c r="P2" s="190" t="s">
        <v>15</v>
      </c>
      <c r="Q2" s="190" t="s">
        <v>16</v>
      </c>
      <c r="R2" s="176" t="s">
        <v>17</v>
      </c>
      <c r="S2" s="191" t="s">
        <v>18</v>
      </c>
      <c r="T2" s="1" t="s">
        <v>19</v>
      </c>
      <c r="U2" s="106" t="s">
        <v>20</v>
      </c>
      <c r="V2" s="107" t="s">
        <v>21</v>
      </c>
      <c r="W2" s="107" t="s">
        <v>22</v>
      </c>
      <c r="X2" s="96" t="s">
        <v>23</v>
      </c>
      <c r="Y2" s="108" t="s">
        <v>24</v>
      </c>
      <c r="Z2" s="107" t="s">
        <v>25</v>
      </c>
    </row>
    <row r="3" spans="1:38" ht="15" customHeight="1" x14ac:dyDescent="0.25">
      <c r="A3" s="127">
        <v>43494</v>
      </c>
      <c r="B3" s="2" t="s">
        <v>26</v>
      </c>
      <c r="C3" s="3" t="s">
        <v>27</v>
      </c>
      <c r="D3" s="4">
        <v>43507</v>
      </c>
      <c r="E3" s="157">
        <v>43476</v>
      </c>
      <c r="F3" s="177" t="s">
        <v>28</v>
      </c>
      <c r="G3" s="159">
        <v>1384947</v>
      </c>
      <c r="H3" s="158" t="s">
        <v>29</v>
      </c>
      <c r="I3" s="159" t="s">
        <v>30</v>
      </c>
      <c r="J3" s="160" t="s">
        <v>31</v>
      </c>
      <c r="K3" s="6">
        <v>286.7</v>
      </c>
      <c r="L3" s="7">
        <v>1064.6600000000001</v>
      </c>
      <c r="M3" s="192" t="s">
        <v>32</v>
      </c>
      <c r="N3" s="193">
        <v>2983</v>
      </c>
      <c r="O3" s="194" t="s">
        <v>33</v>
      </c>
      <c r="P3" s="195">
        <v>0</v>
      </c>
      <c r="Q3" s="195"/>
      <c r="R3" s="196" t="s">
        <v>28</v>
      </c>
      <c r="S3" s="197"/>
      <c r="T3" s="128" t="s">
        <v>34</v>
      </c>
      <c r="U3" s="129"/>
      <c r="V3" s="130" t="s">
        <v>35</v>
      </c>
      <c r="W3" s="131">
        <v>43500</v>
      </c>
      <c r="X3" s="132"/>
      <c r="Y3" s="133"/>
      <c r="Z3" s="134">
        <v>43500</v>
      </c>
    </row>
    <row r="4" spans="1:38" ht="15" customHeight="1" x14ac:dyDescent="0.25">
      <c r="A4" s="127">
        <v>43494</v>
      </c>
      <c r="B4" s="12" t="s">
        <v>26</v>
      </c>
      <c r="C4" s="13" t="s">
        <v>27</v>
      </c>
      <c r="D4" s="14">
        <v>43507</v>
      </c>
      <c r="E4" s="161">
        <v>43476</v>
      </c>
      <c r="F4" s="178" t="s">
        <v>36</v>
      </c>
      <c r="G4" s="163">
        <v>1384948</v>
      </c>
      <c r="H4" s="162" t="s">
        <v>37</v>
      </c>
      <c r="I4" s="163" t="s">
        <v>38</v>
      </c>
      <c r="J4" s="164" t="s">
        <v>31</v>
      </c>
      <c r="K4" s="16">
        <v>286.7</v>
      </c>
      <c r="L4" s="17">
        <v>1064.6600000000001</v>
      </c>
      <c r="M4" s="198" t="s">
        <v>39</v>
      </c>
      <c r="N4" s="199">
        <v>3046</v>
      </c>
      <c r="O4" s="200" t="s">
        <v>40</v>
      </c>
      <c r="P4" s="201">
        <v>7</v>
      </c>
      <c r="Q4" s="201"/>
      <c r="R4" s="202" t="s">
        <v>36</v>
      </c>
      <c r="S4" s="197"/>
      <c r="T4" s="128" t="s">
        <v>34</v>
      </c>
      <c r="U4" s="129"/>
      <c r="V4" s="130" t="s">
        <v>35</v>
      </c>
      <c r="W4" s="131">
        <v>43500</v>
      </c>
      <c r="X4" s="132"/>
      <c r="Y4" s="133"/>
      <c r="Z4" s="134">
        <v>43500</v>
      </c>
    </row>
    <row r="5" spans="1:38" ht="15" customHeight="1" x14ac:dyDescent="0.25">
      <c r="A5" s="127">
        <v>43494</v>
      </c>
      <c r="B5" s="12" t="s">
        <v>26</v>
      </c>
      <c r="C5" s="13" t="s">
        <v>27</v>
      </c>
      <c r="D5" s="14">
        <v>43511</v>
      </c>
      <c r="E5" s="161">
        <v>43475</v>
      </c>
      <c r="F5" s="178" t="s">
        <v>41</v>
      </c>
      <c r="G5" s="163">
        <v>1378502</v>
      </c>
      <c r="H5" s="162" t="s">
        <v>42</v>
      </c>
      <c r="I5" s="163" t="s">
        <v>43</v>
      </c>
      <c r="J5" s="164" t="s">
        <v>44</v>
      </c>
      <c r="K5" s="16">
        <v>395</v>
      </c>
      <c r="L5" s="17">
        <v>1547.2</v>
      </c>
      <c r="M5" s="198" t="s">
        <v>45</v>
      </c>
      <c r="N5" s="199">
        <v>210</v>
      </c>
      <c r="O5" s="200" t="s">
        <v>46</v>
      </c>
      <c r="P5" s="201">
        <v>6</v>
      </c>
      <c r="Q5" s="201"/>
      <c r="R5" s="202" t="s">
        <v>47</v>
      </c>
      <c r="S5" s="197"/>
      <c r="T5" s="128" t="s">
        <v>34</v>
      </c>
      <c r="U5" s="129"/>
      <c r="V5" s="130" t="s">
        <v>35</v>
      </c>
      <c r="W5" s="131">
        <v>43500</v>
      </c>
      <c r="X5" s="132"/>
      <c r="Y5" s="133"/>
      <c r="Z5" s="134">
        <v>43500</v>
      </c>
    </row>
    <row r="6" spans="1:38" ht="15" customHeight="1" x14ac:dyDescent="0.25">
      <c r="A6" s="127">
        <v>43494</v>
      </c>
      <c r="B6" s="12" t="s">
        <v>26</v>
      </c>
      <c r="C6" s="13" t="s">
        <v>27</v>
      </c>
      <c r="D6" s="14">
        <v>43511</v>
      </c>
      <c r="E6" s="161">
        <v>43475</v>
      </c>
      <c r="F6" s="178" t="s">
        <v>48</v>
      </c>
      <c r="G6" s="163">
        <v>1378504</v>
      </c>
      <c r="H6" s="162" t="s">
        <v>49</v>
      </c>
      <c r="I6" s="163" t="s">
        <v>50</v>
      </c>
      <c r="J6" s="164" t="s">
        <v>44</v>
      </c>
      <c r="K6" s="16">
        <v>395</v>
      </c>
      <c r="L6" s="17">
        <v>1547.2</v>
      </c>
      <c r="M6" s="198" t="s">
        <v>45</v>
      </c>
      <c r="N6" s="199">
        <v>210</v>
      </c>
      <c r="O6" s="200" t="s">
        <v>46</v>
      </c>
      <c r="P6" s="201">
        <v>6</v>
      </c>
      <c r="Q6" s="201"/>
      <c r="R6" s="202" t="s">
        <v>47</v>
      </c>
      <c r="S6" s="197"/>
      <c r="T6" s="128" t="s">
        <v>34</v>
      </c>
      <c r="U6" s="129"/>
      <c r="V6" s="130" t="s">
        <v>35</v>
      </c>
      <c r="W6" s="131">
        <v>43500</v>
      </c>
      <c r="X6" s="132"/>
      <c r="Y6" s="133"/>
      <c r="Z6" s="134">
        <v>43500</v>
      </c>
    </row>
    <row r="7" spans="1:38" ht="15" customHeight="1" x14ac:dyDescent="0.25">
      <c r="A7" s="127">
        <v>43496</v>
      </c>
      <c r="B7" s="21" t="s">
        <v>26</v>
      </c>
      <c r="C7" s="22" t="s">
        <v>27</v>
      </c>
      <c r="D7" s="23">
        <v>43517</v>
      </c>
      <c r="E7" s="165">
        <v>43484</v>
      </c>
      <c r="F7" s="179" t="s">
        <v>51</v>
      </c>
      <c r="G7" s="167">
        <v>1382187</v>
      </c>
      <c r="H7" s="166" t="s">
        <v>52</v>
      </c>
      <c r="I7" s="167" t="s">
        <v>53</v>
      </c>
      <c r="J7" s="168" t="s">
        <v>54</v>
      </c>
      <c r="K7" s="25">
        <v>99.33</v>
      </c>
      <c r="L7" s="26">
        <v>372.29</v>
      </c>
      <c r="M7" s="203" t="s">
        <v>32</v>
      </c>
      <c r="N7" s="204">
        <v>6593</v>
      </c>
      <c r="O7" s="205" t="s">
        <v>55</v>
      </c>
      <c r="P7" s="206">
        <v>2</v>
      </c>
      <c r="Q7" s="206"/>
      <c r="R7" s="207" t="s">
        <v>51</v>
      </c>
      <c r="S7" s="197"/>
      <c r="T7" s="128" t="s">
        <v>34</v>
      </c>
      <c r="U7" s="129"/>
      <c r="V7" s="130" t="s">
        <v>35</v>
      </c>
      <c r="W7" s="131">
        <v>43500</v>
      </c>
      <c r="X7" s="132"/>
      <c r="Y7" s="133"/>
      <c r="Z7" s="134">
        <v>43503</v>
      </c>
    </row>
    <row r="8" spans="1:38" ht="15" customHeight="1" x14ac:dyDescent="0.25">
      <c r="A8" s="127">
        <v>43496</v>
      </c>
      <c r="B8" s="21" t="s">
        <v>26</v>
      </c>
      <c r="C8" s="22" t="s">
        <v>27</v>
      </c>
      <c r="D8" s="23">
        <v>43518</v>
      </c>
      <c r="E8" s="165">
        <v>43483</v>
      </c>
      <c r="F8" s="179" t="s">
        <v>56</v>
      </c>
      <c r="G8" s="167">
        <v>1379207</v>
      </c>
      <c r="H8" s="166" t="s">
        <v>57</v>
      </c>
      <c r="I8" s="167" t="s">
        <v>58</v>
      </c>
      <c r="J8" s="168" t="s">
        <v>31</v>
      </c>
      <c r="K8" s="25">
        <v>287.20999999999998</v>
      </c>
      <c r="L8" s="26">
        <v>1076.46</v>
      </c>
      <c r="M8" s="203" t="s">
        <v>59</v>
      </c>
      <c r="N8" s="204">
        <v>81</v>
      </c>
      <c r="O8" s="205" t="s">
        <v>60</v>
      </c>
      <c r="P8" s="206">
        <v>4</v>
      </c>
      <c r="Q8" s="206"/>
      <c r="R8" s="207" t="s">
        <v>61</v>
      </c>
      <c r="S8" s="197"/>
      <c r="T8" s="128" t="s">
        <v>34</v>
      </c>
      <c r="U8" s="129"/>
      <c r="V8" s="130" t="s">
        <v>35</v>
      </c>
      <c r="W8" s="131">
        <v>43500</v>
      </c>
      <c r="X8" s="132"/>
      <c r="Y8" s="133"/>
      <c r="Z8" s="134">
        <v>43503</v>
      </c>
    </row>
    <row r="9" spans="1:38" ht="15" customHeight="1" x14ac:dyDescent="0.25">
      <c r="A9" s="127">
        <v>43496</v>
      </c>
      <c r="B9" s="21" t="s">
        <v>26</v>
      </c>
      <c r="C9" s="22" t="s">
        <v>27</v>
      </c>
      <c r="D9" s="23">
        <v>43518</v>
      </c>
      <c r="E9" s="165">
        <v>43483</v>
      </c>
      <c r="F9" s="179" t="s">
        <v>62</v>
      </c>
      <c r="G9" s="167">
        <v>1378928</v>
      </c>
      <c r="H9" s="166" t="s">
        <v>63</v>
      </c>
      <c r="I9" s="167" t="s">
        <v>64</v>
      </c>
      <c r="J9" s="168" t="s">
        <v>65</v>
      </c>
      <c r="K9" s="25">
        <v>50</v>
      </c>
      <c r="L9" s="26">
        <v>187.4</v>
      </c>
      <c r="M9" s="203" t="s">
        <v>66</v>
      </c>
      <c r="N9" s="204">
        <v>3473</v>
      </c>
      <c r="O9" s="205" t="s">
        <v>67</v>
      </c>
      <c r="P9" s="206">
        <v>5</v>
      </c>
      <c r="Q9" s="206">
        <v>8</v>
      </c>
      <c r="R9" s="207" t="s">
        <v>62</v>
      </c>
      <c r="S9" s="197"/>
      <c r="T9" s="128" t="s">
        <v>34</v>
      </c>
      <c r="U9" s="129"/>
      <c r="V9" s="130" t="s">
        <v>35</v>
      </c>
      <c r="W9" s="131">
        <v>43500</v>
      </c>
      <c r="X9" s="132"/>
      <c r="Y9" s="133"/>
      <c r="Z9" s="134">
        <v>43503</v>
      </c>
    </row>
    <row r="10" spans="1:38" ht="15" customHeight="1" x14ac:dyDescent="0.25">
      <c r="A10" s="127">
        <v>43496</v>
      </c>
      <c r="B10" s="21" t="s">
        <v>26</v>
      </c>
      <c r="C10" s="22" t="s">
        <v>27</v>
      </c>
      <c r="D10" s="23">
        <v>43521</v>
      </c>
      <c r="E10" s="165">
        <v>43474</v>
      </c>
      <c r="F10" s="179" t="s">
        <v>68</v>
      </c>
      <c r="G10" s="167">
        <v>1376842</v>
      </c>
      <c r="H10" s="166" t="s">
        <v>69</v>
      </c>
      <c r="I10" s="167" t="s">
        <v>70</v>
      </c>
      <c r="J10" s="168" t="s">
        <v>71</v>
      </c>
      <c r="K10" s="25">
        <v>137.69</v>
      </c>
      <c r="L10" s="26">
        <v>508.42</v>
      </c>
      <c r="M10" s="203" t="s">
        <v>32</v>
      </c>
      <c r="N10" s="204">
        <v>1767</v>
      </c>
      <c r="O10" s="205" t="s">
        <v>72</v>
      </c>
      <c r="P10" s="206">
        <v>1</v>
      </c>
      <c r="Q10" s="206"/>
      <c r="R10" s="207" t="s">
        <v>68</v>
      </c>
      <c r="S10" s="197"/>
      <c r="T10" s="128" t="s">
        <v>34</v>
      </c>
      <c r="U10" s="129"/>
      <c r="V10" s="130" t="s">
        <v>35</v>
      </c>
      <c r="W10" s="131">
        <v>43500</v>
      </c>
      <c r="X10" s="132"/>
      <c r="Y10" s="133"/>
      <c r="Z10" s="134">
        <v>43503</v>
      </c>
    </row>
    <row r="11" spans="1:38" ht="15" customHeight="1" x14ac:dyDescent="0.25">
      <c r="A11" s="127">
        <v>43496</v>
      </c>
      <c r="B11" s="21" t="s">
        <v>26</v>
      </c>
      <c r="C11" s="22" t="s">
        <v>27</v>
      </c>
      <c r="D11" s="23">
        <v>43521</v>
      </c>
      <c r="E11" s="165">
        <v>43474</v>
      </c>
      <c r="F11" s="179" t="s">
        <v>68</v>
      </c>
      <c r="G11" s="167">
        <v>1376842</v>
      </c>
      <c r="H11" s="166" t="s">
        <v>69</v>
      </c>
      <c r="I11" s="167" t="s">
        <v>73</v>
      </c>
      <c r="J11" s="168" t="s">
        <v>65</v>
      </c>
      <c r="K11" s="25">
        <v>2.54</v>
      </c>
      <c r="L11" s="26">
        <v>9.3800000000000008</v>
      </c>
      <c r="M11" s="203" t="s">
        <v>32</v>
      </c>
      <c r="N11" s="204">
        <v>1767</v>
      </c>
      <c r="O11" s="205" t="s">
        <v>72</v>
      </c>
      <c r="P11" s="206">
        <v>1</v>
      </c>
      <c r="Q11" s="206"/>
      <c r="R11" s="207" t="s">
        <v>68</v>
      </c>
      <c r="S11" s="197"/>
      <c r="T11" s="128" t="s">
        <v>34</v>
      </c>
      <c r="U11" s="129"/>
      <c r="V11" s="130" t="s">
        <v>35</v>
      </c>
      <c r="W11" s="131">
        <v>43500</v>
      </c>
      <c r="X11" s="132"/>
      <c r="Y11" s="133"/>
      <c r="Z11" s="134">
        <v>43503</v>
      </c>
    </row>
    <row r="12" spans="1:38" ht="15" customHeight="1" x14ac:dyDescent="0.25">
      <c r="A12" s="127">
        <v>43518</v>
      </c>
      <c r="B12" s="21" t="s">
        <v>26</v>
      </c>
      <c r="C12" s="22" t="s">
        <v>27</v>
      </c>
      <c r="D12" s="23">
        <v>43522</v>
      </c>
      <c r="E12" s="165">
        <v>43482</v>
      </c>
      <c r="F12" s="179" t="s">
        <v>74</v>
      </c>
      <c r="G12" s="167">
        <v>1382397</v>
      </c>
      <c r="H12" s="166" t="s">
        <v>75</v>
      </c>
      <c r="I12" s="167" t="s">
        <v>76</v>
      </c>
      <c r="J12" s="168" t="s">
        <v>71</v>
      </c>
      <c r="K12" s="30">
        <v>124.55</v>
      </c>
      <c r="L12" s="26">
        <v>468.12</v>
      </c>
      <c r="M12" s="203" t="s">
        <v>77</v>
      </c>
      <c r="N12" s="204">
        <v>6474</v>
      </c>
      <c r="O12" s="205" t="s">
        <v>78</v>
      </c>
      <c r="P12" s="206">
        <v>0</v>
      </c>
      <c r="Q12" s="206"/>
      <c r="R12" s="207" t="s">
        <v>74</v>
      </c>
      <c r="S12" s="197"/>
      <c r="T12" s="128" t="s">
        <v>34</v>
      </c>
      <c r="U12" s="129"/>
      <c r="V12" s="130" t="s">
        <v>35</v>
      </c>
      <c r="W12" s="131">
        <v>43521</v>
      </c>
      <c r="X12" s="132"/>
      <c r="Y12" s="133"/>
      <c r="Z12" s="134">
        <v>43517</v>
      </c>
    </row>
    <row r="13" spans="1:38" ht="15.75" thickBot="1" x14ac:dyDescent="0.3"/>
    <row r="14" spans="1:38" ht="15.75" thickBot="1" x14ac:dyDescent="0.3">
      <c r="A14" s="146" t="s">
        <v>147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8"/>
    </row>
    <row r="15" spans="1:38" x14ac:dyDescent="0.25">
      <c r="A15" s="31" t="s">
        <v>80</v>
      </c>
    </row>
    <row r="16" spans="1:38" ht="15.75" x14ac:dyDescent="0.25">
      <c r="A16" s="78" t="s">
        <v>141</v>
      </c>
      <c r="B16" s="78" t="s">
        <v>142</v>
      </c>
      <c r="C16" s="78" t="s">
        <v>143</v>
      </c>
      <c r="D16" s="78" t="s">
        <v>144</v>
      </c>
      <c r="E16" s="79" t="s">
        <v>145</v>
      </c>
      <c r="F16" s="79" t="s">
        <v>146</v>
      </c>
      <c r="G16" s="34" t="s">
        <v>81</v>
      </c>
      <c r="H16" s="35">
        <f>SUBTOTAL(9,H18:H64288)</f>
        <v>70363.568461538467</v>
      </c>
      <c r="I16" s="35">
        <f>SUBTOTAL(9,I18:I64288)</f>
        <v>54946.299999999996</v>
      </c>
      <c r="J16" s="35">
        <f>SUBTOTAL(9,J18:J64288)</f>
        <v>16801.140461538464</v>
      </c>
      <c r="K16" s="36"/>
      <c r="L16" s="37">
        <f>SUBTOTAL(9,L18:L64288)</f>
        <v>62709.025495999987</v>
      </c>
      <c r="M16" s="37">
        <f>SUBTOTAL(9,M18:M64288)</f>
        <v>1316.689496</v>
      </c>
      <c r="N16" s="33"/>
      <c r="O16" s="38"/>
      <c r="P16" s="39"/>
      <c r="Q16" s="39"/>
      <c r="R16" s="33"/>
      <c r="S16" s="32"/>
      <c r="T16" s="40"/>
      <c r="U16" s="32"/>
      <c r="V16" s="38"/>
      <c r="W16" s="38"/>
      <c r="X16" s="33"/>
      <c r="Y16" s="32"/>
      <c r="Z16" s="41" t="s">
        <v>82</v>
      </c>
      <c r="AA16" s="42">
        <f>AVERAGE(AA18:AA7456)</f>
        <v>3.7450100000000006</v>
      </c>
      <c r="AB16" s="42">
        <f>AVERAGE(AB18:AB7456)</f>
        <v>3.6735000000000002</v>
      </c>
      <c r="AC16" s="43">
        <f>SUBTOTAL(9,AC18:AC7456)</f>
        <v>11108.725007973631</v>
      </c>
      <c r="AD16" s="43">
        <f>SUBTOTAL(9,AD18:AD7456)</f>
        <v>568.83500797363331</v>
      </c>
      <c r="AE16" s="44">
        <f>AVERAGE(AE18:AE7456)</f>
        <v>2.4200353885939663E-2</v>
      </c>
      <c r="AF16" s="44">
        <f>AVERAGE(AF18:AF7456)</f>
        <v>5.4759879712037787E-2</v>
      </c>
      <c r="AG16" s="42">
        <f>SUBTOTAL(9,AG18:AG7456)</f>
        <v>38718.285915</v>
      </c>
      <c r="AH16" s="42">
        <f>SUBTOTAL(9,AH18:AH7456)</f>
        <v>3077.1810549999946</v>
      </c>
      <c r="AI16" s="44">
        <f>AVERAGE(AI18:AI2725)</f>
        <v>8.0285442065760451E-2</v>
      </c>
      <c r="AJ16" s="42">
        <f>SUBTOTAL(9,AJ18:AJ7456)</f>
        <v>39655.282136000002</v>
      </c>
      <c r="AK16" s="42">
        <f>SUBTOTAL(9,AK18:AK7456)</f>
        <v>2140.1848339999979</v>
      </c>
      <c r="AL16" s="44">
        <f>AVERAGE(AL18:AL2725)</f>
        <v>5.4759879712037884E-2</v>
      </c>
    </row>
    <row r="17" spans="1:38" ht="56.25" x14ac:dyDescent="0.25">
      <c r="A17" s="45" t="s">
        <v>83</v>
      </c>
      <c r="B17" s="45" t="s">
        <v>84</v>
      </c>
      <c r="C17" s="45" t="s">
        <v>85</v>
      </c>
      <c r="D17" s="45" t="s">
        <v>86</v>
      </c>
      <c r="E17" s="46" t="s">
        <v>87</v>
      </c>
      <c r="F17" s="45" t="s">
        <v>88</v>
      </c>
      <c r="G17" s="45" t="s">
        <v>89</v>
      </c>
      <c r="H17" s="47" t="s">
        <v>90</v>
      </c>
      <c r="I17" s="47" t="s">
        <v>91</v>
      </c>
      <c r="J17" s="48" t="s">
        <v>92</v>
      </c>
      <c r="K17" s="49" t="s">
        <v>93</v>
      </c>
      <c r="L17" s="48" t="s">
        <v>94</v>
      </c>
      <c r="M17" s="48" t="s">
        <v>95</v>
      </c>
      <c r="N17" s="169" t="s">
        <v>96</v>
      </c>
      <c r="O17" s="180" t="s">
        <v>97</v>
      </c>
      <c r="P17" s="181" t="s">
        <v>98</v>
      </c>
      <c r="Q17" s="181" t="s">
        <v>99</v>
      </c>
      <c r="R17" s="169" t="s">
        <v>100</v>
      </c>
      <c r="S17" s="169" t="s">
        <v>101</v>
      </c>
      <c r="T17" s="171" t="s">
        <v>102</v>
      </c>
      <c r="U17" s="45" t="s">
        <v>103</v>
      </c>
      <c r="V17" s="52" t="s">
        <v>104</v>
      </c>
      <c r="W17" s="53"/>
      <c r="X17" s="54" t="s">
        <v>105</v>
      </c>
      <c r="Y17" s="54" t="s">
        <v>106</v>
      </c>
      <c r="Z17" s="55">
        <v>43490</v>
      </c>
      <c r="AA17" s="56" t="s">
        <v>107</v>
      </c>
      <c r="AB17" s="57" t="s">
        <v>108</v>
      </c>
      <c r="AC17" s="57" t="s">
        <v>109</v>
      </c>
      <c r="AD17" s="57" t="s">
        <v>110</v>
      </c>
      <c r="AE17" s="56" t="s">
        <v>111</v>
      </c>
      <c r="AF17" s="56" t="s">
        <v>112</v>
      </c>
      <c r="AG17" s="58" t="s">
        <v>113</v>
      </c>
      <c r="AH17" s="58" t="s">
        <v>114</v>
      </c>
      <c r="AI17" s="58" t="s">
        <v>115</v>
      </c>
      <c r="AJ17" s="59" t="s">
        <v>116</v>
      </c>
      <c r="AK17" s="59" t="s">
        <v>117</v>
      </c>
      <c r="AL17" s="59" t="s">
        <v>115</v>
      </c>
    </row>
    <row r="18" spans="1:38" x14ac:dyDescent="0.25">
      <c r="A18" s="60" t="s">
        <v>118</v>
      </c>
      <c r="B18" s="61" t="s">
        <v>119</v>
      </c>
      <c r="C18" s="62">
        <v>43487</v>
      </c>
      <c r="D18" s="62">
        <v>43487</v>
      </c>
      <c r="E18" s="63"/>
      <c r="F18" s="64">
        <v>43500</v>
      </c>
      <c r="G18" s="135"/>
      <c r="H18" s="65">
        <v>450</v>
      </c>
      <c r="I18" s="65">
        <v>34.32</v>
      </c>
      <c r="J18" s="65">
        <v>484.32</v>
      </c>
      <c r="K18" s="66">
        <f>+L18/J18</f>
        <v>3.9649999999999999</v>
      </c>
      <c r="L18" s="67">
        <v>1920.3288</v>
      </c>
      <c r="M18" s="67">
        <f>+I18*K18</f>
        <v>136.0788</v>
      </c>
      <c r="N18" s="170" t="s">
        <v>120</v>
      </c>
      <c r="O18" s="182" t="s">
        <v>121</v>
      </c>
      <c r="P18" s="183"/>
      <c r="Q18" s="184" t="s">
        <v>122</v>
      </c>
      <c r="R18" s="172">
        <v>43468</v>
      </c>
      <c r="S18" s="170">
        <v>1377638</v>
      </c>
      <c r="T18" s="173"/>
      <c r="U18" s="71" t="s">
        <v>123</v>
      </c>
      <c r="V18" s="62">
        <v>43501</v>
      </c>
      <c r="W18" s="136"/>
      <c r="X18" s="137">
        <v>43501</v>
      </c>
      <c r="Y18" s="138" t="s">
        <v>124</v>
      </c>
      <c r="Z18" s="139">
        <v>43528</v>
      </c>
      <c r="AA18" s="140">
        <v>3.7624</v>
      </c>
      <c r="AB18" s="140">
        <v>3.6735000000000002</v>
      </c>
      <c r="AC18" s="141">
        <f>+L18/AA18</f>
        <v>510.39995747395278</v>
      </c>
      <c r="AD18" s="141">
        <f>+AC18-J18</f>
        <v>26.079957473952788</v>
      </c>
      <c r="AE18" s="142">
        <f>+AA18/AB18-1</f>
        <v>2.4200353885939663E-2</v>
      </c>
      <c r="AF18" s="142">
        <f>+K18/AA18-1</f>
        <v>5.3848607271953952E-2</v>
      </c>
      <c r="AG18" s="143">
        <f>+J18*AB18</f>
        <v>1779.1495200000002</v>
      </c>
      <c r="AH18" s="143">
        <f>+L18-AG18</f>
        <v>141.17927999999984</v>
      </c>
      <c r="AI18" s="142">
        <f>(+L18/AG18)-1</f>
        <v>7.9352116510140069E-2</v>
      </c>
      <c r="AJ18" s="143">
        <f>+J18*AA18</f>
        <v>1822.2055679999999</v>
      </c>
      <c r="AK18" s="143">
        <f>+L18-AJ18</f>
        <v>98.123232000000144</v>
      </c>
      <c r="AL18" s="142">
        <f>(L18/AJ18)-1</f>
        <v>5.3848607271954174E-2</v>
      </c>
    </row>
    <row r="19" spans="1:38" x14ac:dyDescent="0.25">
      <c r="A19" s="60" t="s">
        <v>118</v>
      </c>
      <c r="B19" s="61" t="s">
        <v>119</v>
      </c>
      <c r="C19" s="62">
        <v>43487</v>
      </c>
      <c r="D19" s="62">
        <v>43487</v>
      </c>
      <c r="E19" s="62"/>
      <c r="F19" s="64">
        <v>43500</v>
      </c>
      <c r="G19" s="135"/>
      <c r="H19" s="65">
        <v>450</v>
      </c>
      <c r="I19" s="65">
        <v>34.32</v>
      </c>
      <c r="J19" s="65">
        <v>484.32</v>
      </c>
      <c r="K19" s="66">
        <f t="shared" ref="K19:K27" si="0">+L19/J19</f>
        <v>3.9649999999999999</v>
      </c>
      <c r="L19" s="67">
        <v>1920.3288</v>
      </c>
      <c r="M19" s="67">
        <f t="shared" ref="M19:M27" si="1">+I19*K19</f>
        <v>136.0788</v>
      </c>
      <c r="N19" s="170" t="s">
        <v>125</v>
      </c>
      <c r="O19" s="182" t="s">
        <v>126</v>
      </c>
      <c r="P19" s="185"/>
      <c r="Q19" s="186" t="s">
        <v>127</v>
      </c>
      <c r="R19" s="172">
        <v>43468</v>
      </c>
      <c r="S19" s="170">
        <v>1377637</v>
      </c>
      <c r="T19" s="174"/>
      <c r="U19" s="74" t="s">
        <v>123</v>
      </c>
      <c r="V19" s="62">
        <v>43501</v>
      </c>
      <c r="W19" s="136"/>
      <c r="X19" s="137">
        <v>43501</v>
      </c>
      <c r="Y19" s="138" t="s">
        <v>124</v>
      </c>
      <c r="Z19" s="139">
        <v>43529</v>
      </c>
      <c r="AA19" s="140">
        <v>3.7624</v>
      </c>
      <c r="AB19" s="140">
        <v>3.6735000000000002</v>
      </c>
      <c r="AC19" s="141">
        <f t="shared" ref="AC19:AC21" si="2">+L19/AA19</f>
        <v>510.39995747395278</v>
      </c>
      <c r="AD19" s="141">
        <f t="shared" ref="AD19:AD21" si="3">+AC19-J19</f>
        <v>26.079957473952788</v>
      </c>
      <c r="AE19" s="142">
        <f t="shared" ref="AE19:AE26" si="4">+AA19/AB19-1</f>
        <v>2.4200353885939663E-2</v>
      </c>
      <c r="AF19" s="142">
        <f t="shared" ref="AF19:AF26" si="5">+K19/AA19-1</f>
        <v>5.3848607271953952E-2</v>
      </c>
      <c r="AG19" s="143">
        <f t="shared" ref="AG19:AG21" si="6">+J19*AB19</f>
        <v>1779.1495200000002</v>
      </c>
      <c r="AH19" s="143">
        <f t="shared" ref="AH19:AH21" si="7">+L19-AG19</f>
        <v>141.17927999999984</v>
      </c>
      <c r="AI19" s="142">
        <f t="shared" ref="AI19:AI21" si="8">(+L19/AG19)-1</f>
        <v>7.9352116510140069E-2</v>
      </c>
      <c r="AJ19" s="143">
        <f t="shared" ref="AJ19:AJ21" si="9">+J19*AA19</f>
        <v>1822.2055679999999</v>
      </c>
      <c r="AK19" s="143">
        <f t="shared" ref="AK19:AK21" si="10">+L19-AJ19</f>
        <v>98.123232000000144</v>
      </c>
      <c r="AL19" s="142">
        <f t="shared" ref="AL19:AL21" si="11">(L19/AJ19)-1</f>
        <v>5.3848607271954174E-2</v>
      </c>
    </row>
    <row r="20" spans="1:38" x14ac:dyDescent="0.25">
      <c r="A20" s="60" t="s">
        <v>118</v>
      </c>
      <c r="B20" s="61" t="s">
        <v>119</v>
      </c>
      <c r="C20" s="62">
        <v>43487</v>
      </c>
      <c r="D20" s="62">
        <v>43487</v>
      </c>
      <c r="E20" s="62"/>
      <c r="F20" s="64">
        <v>43500</v>
      </c>
      <c r="G20" s="135"/>
      <c r="H20" s="65">
        <v>450</v>
      </c>
      <c r="I20" s="65">
        <v>34.32</v>
      </c>
      <c r="J20" s="65">
        <v>484.32</v>
      </c>
      <c r="K20" s="66">
        <f t="shared" si="0"/>
        <v>3.9649999999999999</v>
      </c>
      <c r="L20" s="67">
        <v>1920.3288</v>
      </c>
      <c r="M20" s="67">
        <f t="shared" si="1"/>
        <v>136.0788</v>
      </c>
      <c r="N20" s="170" t="s">
        <v>128</v>
      </c>
      <c r="O20" s="182" t="s">
        <v>129</v>
      </c>
      <c r="P20" s="182"/>
      <c r="Q20" s="187">
        <v>61016462204</v>
      </c>
      <c r="R20" s="172">
        <v>43468</v>
      </c>
      <c r="S20" s="170">
        <v>1377636</v>
      </c>
      <c r="T20" s="175"/>
      <c r="U20" s="68" t="s">
        <v>123</v>
      </c>
      <c r="V20" s="62">
        <v>43501</v>
      </c>
      <c r="W20" s="136"/>
      <c r="X20" s="137">
        <v>43501</v>
      </c>
      <c r="Y20" s="138" t="s">
        <v>124</v>
      </c>
      <c r="Z20" s="139">
        <v>43574</v>
      </c>
      <c r="AA20" s="140">
        <v>3.7624</v>
      </c>
      <c r="AB20" s="140">
        <v>3.6735000000000002</v>
      </c>
      <c r="AC20" s="141">
        <f t="shared" si="2"/>
        <v>510.39995747395278</v>
      </c>
      <c r="AD20" s="141">
        <f t="shared" si="3"/>
        <v>26.079957473952788</v>
      </c>
      <c r="AE20" s="142">
        <f t="shared" si="4"/>
        <v>2.4200353885939663E-2</v>
      </c>
      <c r="AF20" s="142">
        <f t="shared" si="5"/>
        <v>5.3848607271953952E-2</v>
      </c>
      <c r="AG20" s="143">
        <f t="shared" si="6"/>
        <v>1779.1495200000002</v>
      </c>
      <c r="AH20" s="143">
        <f t="shared" si="7"/>
        <v>141.17927999999984</v>
      </c>
      <c r="AI20" s="142">
        <f t="shared" si="8"/>
        <v>7.9352116510140069E-2</v>
      </c>
      <c r="AJ20" s="143">
        <f t="shared" si="9"/>
        <v>1822.2055679999999</v>
      </c>
      <c r="AK20" s="143">
        <f t="shared" si="10"/>
        <v>98.123232000000144</v>
      </c>
      <c r="AL20" s="142">
        <f t="shared" si="11"/>
        <v>5.3848607271954174E-2</v>
      </c>
    </row>
    <row r="21" spans="1:38" x14ac:dyDescent="0.25">
      <c r="A21" s="60" t="s">
        <v>118</v>
      </c>
      <c r="B21" s="61" t="s">
        <v>119</v>
      </c>
      <c r="C21" s="62">
        <v>43487</v>
      </c>
      <c r="D21" s="62">
        <v>43487</v>
      </c>
      <c r="E21" s="62"/>
      <c r="F21" s="64">
        <v>43500</v>
      </c>
      <c r="G21" s="135"/>
      <c r="H21" s="65">
        <v>200</v>
      </c>
      <c r="I21" s="65">
        <v>34.32</v>
      </c>
      <c r="J21" s="65">
        <v>234.32</v>
      </c>
      <c r="K21" s="66">
        <f t="shared" si="0"/>
        <v>3.9649999999999994</v>
      </c>
      <c r="L21" s="67">
        <v>929.07879999999989</v>
      </c>
      <c r="M21" s="67">
        <f t="shared" si="1"/>
        <v>136.07879999999997</v>
      </c>
      <c r="N21" s="170" t="s">
        <v>130</v>
      </c>
      <c r="O21" s="182" t="s">
        <v>131</v>
      </c>
      <c r="P21" s="182"/>
      <c r="Q21" s="187">
        <v>45836850763</v>
      </c>
      <c r="R21" s="172">
        <v>43476</v>
      </c>
      <c r="S21" s="170">
        <v>1381389</v>
      </c>
      <c r="T21" s="175"/>
      <c r="U21" s="68" t="s">
        <v>123</v>
      </c>
      <c r="V21" s="62">
        <v>43501</v>
      </c>
      <c r="W21" s="136"/>
      <c r="X21" s="137">
        <v>43501</v>
      </c>
      <c r="Y21" s="138" t="s">
        <v>124</v>
      </c>
      <c r="Z21" s="139">
        <v>43586</v>
      </c>
      <c r="AA21" s="140">
        <v>3.7624</v>
      </c>
      <c r="AB21" s="140">
        <v>3.6735000000000002</v>
      </c>
      <c r="AC21" s="141">
        <f t="shared" si="2"/>
        <v>246.93780565596424</v>
      </c>
      <c r="AD21" s="141">
        <f t="shared" si="3"/>
        <v>12.617805655964247</v>
      </c>
      <c r="AE21" s="142">
        <f t="shared" si="4"/>
        <v>2.4200353885939663E-2</v>
      </c>
      <c r="AF21" s="142">
        <f t="shared" si="5"/>
        <v>5.3848607271953952E-2</v>
      </c>
      <c r="AG21" s="143">
        <f t="shared" si="6"/>
        <v>860.77452000000005</v>
      </c>
      <c r="AH21" s="143">
        <f t="shared" si="7"/>
        <v>68.304279999999835</v>
      </c>
      <c r="AI21" s="142">
        <f t="shared" si="8"/>
        <v>7.9352116510140069E-2</v>
      </c>
      <c r="AJ21" s="143">
        <f t="shared" si="9"/>
        <v>881.60556799999995</v>
      </c>
      <c r="AK21" s="143">
        <f t="shared" si="10"/>
        <v>47.473231999999939</v>
      </c>
      <c r="AL21" s="142">
        <f t="shared" si="11"/>
        <v>5.3848607271953952E-2</v>
      </c>
    </row>
    <row r="22" spans="1:38" x14ac:dyDescent="0.25">
      <c r="A22" s="60" t="s">
        <v>132</v>
      </c>
      <c r="B22" s="61" t="s">
        <v>119</v>
      </c>
      <c r="C22" s="62">
        <v>43487</v>
      </c>
      <c r="D22" s="62">
        <v>43487</v>
      </c>
      <c r="E22" s="62"/>
      <c r="F22" s="64">
        <v>43500</v>
      </c>
      <c r="G22" s="135"/>
      <c r="H22" s="65">
        <v>286.7</v>
      </c>
      <c r="I22" s="65">
        <v>28.18</v>
      </c>
      <c r="J22" s="65">
        <v>314.88</v>
      </c>
      <c r="K22" s="66">
        <f t="shared" si="0"/>
        <v>3.7134999999999998</v>
      </c>
      <c r="L22" s="67">
        <v>1169.3068799999999</v>
      </c>
      <c r="M22" s="67">
        <f t="shared" si="1"/>
        <v>104.64643</v>
      </c>
      <c r="N22" s="170" t="s">
        <v>38</v>
      </c>
      <c r="O22" s="182" t="s">
        <v>36</v>
      </c>
      <c r="P22" s="182"/>
      <c r="Q22" s="187">
        <v>41915044871</v>
      </c>
      <c r="R22" s="172">
        <v>43476</v>
      </c>
      <c r="S22" s="170">
        <v>1384948</v>
      </c>
      <c r="T22" s="175"/>
      <c r="U22" s="68" t="s">
        <v>133</v>
      </c>
      <c r="V22" s="62">
        <v>43501</v>
      </c>
      <c r="W22" s="136"/>
      <c r="X22" s="137">
        <v>43501</v>
      </c>
      <c r="Y22" s="138" t="s">
        <v>124</v>
      </c>
      <c r="Z22" s="139">
        <v>43636</v>
      </c>
      <c r="AA22" s="140">
        <f>+K22</f>
        <v>3.7134999999999998</v>
      </c>
      <c r="AB22" s="141"/>
      <c r="AC22" s="141"/>
      <c r="AD22" s="141">
        <f t="shared" ref="AD22:AD27" si="12">+(K22-AA22)*J22</f>
        <v>0</v>
      </c>
      <c r="AE22" s="142"/>
      <c r="AF22" s="142"/>
      <c r="AG22" s="144"/>
      <c r="AH22" s="144"/>
      <c r="AI22" s="144"/>
      <c r="AJ22" s="144"/>
      <c r="AK22" s="144"/>
      <c r="AL22" s="144"/>
    </row>
    <row r="23" spans="1:38" x14ac:dyDescent="0.25">
      <c r="A23" s="60" t="s">
        <v>132</v>
      </c>
      <c r="B23" s="61" t="s">
        <v>119</v>
      </c>
      <c r="C23" s="62">
        <v>43487</v>
      </c>
      <c r="D23" s="62">
        <v>43487</v>
      </c>
      <c r="E23" s="62"/>
      <c r="F23" s="64">
        <v>43500</v>
      </c>
      <c r="G23" s="135"/>
      <c r="H23" s="65">
        <v>286.7</v>
      </c>
      <c r="I23" s="65">
        <v>28.18</v>
      </c>
      <c r="J23" s="65">
        <v>314.88</v>
      </c>
      <c r="K23" s="66">
        <f t="shared" si="0"/>
        <v>3.7134999999999998</v>
      </c>
      <c r="L23" s="67">
        <v>1169.3068799999999</v>
      </c>
      <c r="M23" s="67">
        <f t="shared" si="1"/>
        <v>104.64643</v>
      </c>
      <c r="N23" s="170" t="s">
        <v>30</v>
      </c>
      <c r="O23" s="182" t="s">
        <v>28</v>
      </c>
      <c r="P23" s="182"/>
      <c r="Q23" s="187">
        <v>44291925883</v>
      </c>
      <c r="R23" s="172">
        <v>43476</v>
      </c>
      <c r="S23" s="170">
        <v>1384947</v>
      </c>
      <c r="T23" s="175"/>
      <c r="U23" s="68" t="s">
        <v>133</v>
      </c>
      <c r="V23" s="62">
        <v>43501</v>
      </c>
      <c r="W23" s="136"/>
      <c r="X23" s="137">
        <v>43501</v>
      </c>
      <c r="Y23" s="138" t="s">
        <v>124</v>
      </c>
      <c r="Z23" s="139">
        <v>43655</v>
      </c>
      <c r="AA23" s="140">
        <f t="shared" ref="AA23" si="13">+K23</f>
        <v>3.7134999999999998</v>
      </c>
      <c r="AB23" s="141"/>
      <c r="AC23" s="141"/>
      <c r="AD23" s="141">
        <f t="shared" si="12"/>
        <v>0</v>
      </c>
      <c r="AE23" s="142"/>
      <c r="AF23" s="142"/>
      <c r="AG23" s="144"/>
      <c r="AH23" s="144"/>
      <c r="AI23" s="144"/>
      <c r="AJ23" s="144"/>
      <c r="AK23" s="144"/>
      <c r="AL23" s="144"/>
    </row>
    <row r="24" spans="1:38" x14ac:dyDescent="0.25">
      <c r="A24" s="60" t="s">
        <v>118</v>
      </c>
      <c r="B24" s="61" t="s">
        <v>119</v>
      </c>
      <c r="C24" s="62">
        <v>43487</v>
      </c>
      <c r="D24" s="62">
        <v>43487</v>
      </c>
      <c r="E24" s="62"/>
      <c r="F24" s="64">
        <v>43500</v>
      </c>
      <c r="G24" s="135"/>
      <c r="H24" s="65">
        <v>7183.84</v>
      </c>
      <c r="I24" s="65">
        <v>34.32</v>
      </c>
      <c r="J24" s="65">
        <v>7218.16</v>
      </c>
      <c r="K24" s="66">
        <f t="shared" si="0"/>
        <v>3.9649999999999999</v>
      </c>
      <c r="L24" s="67">
        <v>28620.004399999998</v>
      </c>
      <c r="M24" s="67">
        <f t="shared" si="1"/>
        <v>136.0788</v>
      </c>
      <c r="N24" s="170" t="s">
        <v>134</v>
      </c>
      <c r="O24" s="182" t="s">
        <v>135</v>
      </c>
      <c r="P24" s="182"/>
      <c r="Q24" s="187">
        <v>87555328968</v>
      </c>
      <c r="R24" s="172">
        <v>43469</v>
      </c>
      <c r="S24" s="170">
        <v>1377357</v>
      </c>
      <c r="T24" s="175"/>
      <c r="U24" s="68" t="s">
        <v>123</v>
      </c>
      <c r="V24" s="62">
        <v>43501</v>
      </c>
      <c r="W24" s="136"/>
      <c r="X24" s="137">
        <v>43501</v>
      </c>
      <c r="Y24" s="138" t="s">
        <v>124</v>
      </c>
      <c r="Z24" s="139">
        <v>43753</v>
      </c>
      <c r="AA24" s="140">
        <v>3.7624</v>
      </c>
      <c r="AB24" s="140">
        <v>3.6735000000000002</v>
      </c>
      <c r="AC24" s="141">
        <f t="shared" ref="AC24:AC26" si="14">+L24/AA24</f>
        <v>7606.8478630661275</v>
      </c>
      <c r="AD24" s="141">
        <f t="shared" ref="AD24:AD26" si="15">+AC24-J24</f>
        <v>388.68786306612765</v>
      </c>
      <c r="AE24" s="142">
        <f t="shared" si="4"/>
        <v>2.4200353885939663E-2</v>
      </c>
      <c r="AF24" s="142">
        <f t="shared" si="5"/>
        <v>5.3848607271953952E-2</v>
      </c>
      <c r="AG24" s="143">
        <f t="shared" ref="AG24:AG26" si="16">+J24*AB24</f>
        <v>26515.910760000002</v>
      </c>
      <c r="AH24" s="143">
        <f t="shared" ref="AH24:AH26" si="17">+L24-AG24</f>
        <v>2104.0936399999955</v>
      </c>
      <c r="AI24" s="142">
        <f t="shared" ref="AI24:AI26" si="18">(+L24/AG24)-1</f>
        <v>7.9352116510140069E-2</v>
      </c>
      <c r="AJ24" s="143">
        <f t="shared" ref="AJ24:AJ26" si="19">+J24*AA24</f>
        <v>27157.605184</v>
      </c>
      <c r="AK24" s="143">
        <f t="shared" ref="AK24:AK26" si="20">+L24-AJ24</f>
        <v>1462.399215999998</v>
      </c>
      <c r="AL24" s="142">
        <f t="shared" ref="AL24:AL26" si="21">(L24/AJ24)-1</f>
        <v>5.3848607271953952E-2</v>
      </c>
    </row>
    <row r="25" spans="1:38" x14ac:dyDescent="0.25">
      <c r="A25" s="60" t="s">
        <v>118</v>
      </c>
      <c r="B25" s="61" t="s">
        <v>119</v>
      </c>
      <c r="C25" s="62">
        <v>43487</v>
      </c>
      <c r="D25" s="62">
        <v>43487</v>
      </c>
      <c r="E25" s="62"/>
      <c r="F25" s="64">
        <v>43500</v>
      </c>
      <c r="G25" s="135"/>
      <c r="H25" s="65">
        <v>1400</v>
      </c>
      <c r="I25" s="65">
        <v>34.32</v>
      </c>
      <c r="J25" s="65">
        <v>1434.32</v>
      </c>
      <c r="K25" s="66">
        <f t="shared" si="0"/>
        <v>3.9649999999999999</v>
      </c>
      <c r="L25" s="67">
        <v>5687.0787999999993</v>
      </c>
      <c r="M25" s="67">
        <f t="shared" si="1"/>
        <v>136.0788</v>
      </c>
      <c r="N25" s="170" t="s">
        <v>136</v>
      </c>
      <c r="O25" s="182" t="s">
        <v>62</v>
      </c>
      <c r="P25" s="182"/>
      <c r="Q25" s="187" t="s">
        <v>137</v>
      </c>
      <c r="R25" s="172">
        <v>43483</v>
      </c>
      <c r="S25" s="170">
        <v>1378928</v>
      </c>
      <c r="T25" s="175"/>
      <c r="U25" s="68" t="s">
        <v>123</v>
      </c>
      <c r="V25" s="62">
        <v>43501</v>
      </c>
      <c r="W25" s="136"/>
      <c r="X25" s="137">
        <v>43501</v>
      </c>
      <c r="Y25" s="138" t="s">
        <v>124</v>
      </c>
      <c r="Z25" s="139">
        <v>43784</v>
      </c>
      <c r="AA25" s="140">
        <v>3.7624</v>
      </c>
      <c r="AB25" s="140">
        <v>3.6735000000000002</v>
      </c>
      <c r="AC25" s="141">
        <f t="shared" si="14"/>
        <v>1511.556134382309</v>
      </c>
      <c r="AD25" s="141">
        <f t="shared" si="15"/>
        <v>77.236134382309046</v>
      </c>
      <c r="AE25" s="142">
        <f t="shared" si="4"/>
        <v>2.4200353885939663E-2</v>
      </c>
      <c r="AF25" s="142">
        <f t="shared" si="5"/>
        <v>5.3848607271953952E-2</v>
      </c>
      <c r="AG25" s="143">
        <f t="shared" si="16"/>
        <v>5268.9745199999998</v>
      </c>
      <c r="AH25" s="143">
        <f t="shared" si="17"/>
        <v>418.10427999999956</v>
      </c>
      <c r="AI25" s="142">
        <f t="shared" si="18"/>
        <v>7.9352116510140069E-2</v>
      </c>
      <c r="AJ25" s="143">
        <f t="shared" si="19"/>
        <v>5396.4855680000001</v>
      </c>
      <c r="AK25" s="143">
        <f t="shared" si="20"/>
        <v>290.59323199999926</v>
      </c>
      <c r="AL25" s="142">
        <f t="shared" si="21"/>
        <v>5.3848607271953952E-2</v>
      </c>
    </row>
    <row r="26" spans="1:38" x14ac:dyDescent="0.25">
      <c r="A26" s="60" t="s">
        <v>118</v>
      </c>
      <c r="B26" s="61" t="s">
        <v>138</v>
      </c>
      <c r="C26" s="62">
        <v>43491</v>
      </c>
      <c r="D26" s="62">
        <v>43491</v>
      </c>
      <c r="E26" s="62"/>
      <c r="F26" s="64">
        <v>43500</v>
      </c>
      <c r="G26" s="135"/>
      <c r="H26" s="65">
        <v>171.95</v>
      </c>
      <c r="I26" s="65">
        <v>28.18</v>
      </c>
      <c r="J26" s="65">
        <v>200.13</v>
      </c>
      <c r="K26" s="66">
        <f t="shared" si="0"/>
        <v>3.9889999999999994</v>
      </c>
      <c r="L26" s="67">
        <v>798.31856999999991</v>
      </c>
      <c r="M26" s="67">
        <f t="shared" si="1"/>
        <v>112.41001999999999</v>
      </c>
      <c r="N26" s="170" t="s">
        <v>139</v>
      </c>
      <c r="O26" s="182" t="s">
        <v>140</v>
      </c>
      <c r="P26" s="182"/>
      <c r="Q26" s="187">
        <v>64485404072</v>
      </c>
      <c r="R26" s="172">
        <v>43479</v>
      </c>
      <c r="S26" s="170">
        <v>1377625</v>
      </c>
      <c r="T26" s="175"/>
      <c r="U26" s="68" t="s">
        <v>133</v>
      </c>
      <c r="V26" s="62">
        <v>43501</v>
      </c>
      <c r="W26" s="136"/>
      <c r="X26" s="137">
        <v>43501</v>
      </c>
      <c r="Y26" s="138" t="s">
        <v>124</v>
      </c>
      <c r="Z26" s="139">
        <v>43789</v>
      </c>
      <c r="AA26" s="140">
        <v>3.7624</v>
      </c>
      <c r="AB26" s="140">
        <v>3.6735000000000002</v>
      </c>
      <c r="AC26" s="141">
        <f t="shared" si="14"/>
        <v>212.183332447374</v>
      </c>
      <c r="AD26" s="141">
        <f t="shared" si="15"/>
        <v>12.053332447374004</v>
      </c>
      <c r="AE26" s="142">
        <f t="shared" si="4"/>
        <v>2.4200353885939663E-2</v>
      </c>
      <c r="AF26" s="142">
        <f t="shared" si="5"/>
        <v>6.0227514352540812E-2</v>
      </c>
      <c r="AG26" s="143">
        <f t="shared" si="16"/>
        <v>735.17755499999998</v>
      </c>
      <c r="AH26" s="143">
        <f t="shared" si="17"/>
        <v>63.141014999999925</v>
      </c>
      <c r="AI26" s="142">
        <f t="shared" si="18"/>
        <v>8.58853953994827E-2</v>
      </c>
      <c r="AJ26" s="143">
        <f t="shared" si="19"/>
        <v>752.969112</v>
      </c>
      <c r="AK26" s="143">
        <f t="shared" si="20"/>
        <v>45.349457999999913</v>
      </c>
      <c r="AL26" s="142">
        <f t="shared" si="21"/>
        <v>6.0227514352540812E-2</v>
      </c>
    </row>
    <row r="27" spans="1:38" x14ac:dyDescent="0.25">
      <c r="A27" s="60" t="s">
        <v>132</v>
      </c>
      <c r="B27" s="61" t="s">
        <v>138</v>
      </c>
      <c r="C27" s="62">
        <v>43491</v>
      </c>
      <c r="D27" s="62">
        <v>43491</v>
      </c>
      <c r="E27" s="62"/>
      <c r="F27" s="64">
        <v>43500</v>
      </c>
      <c r="G27" s="135"/>
      <c r="H27" s="65">
        <v>395</v>
      </c>
      <c r="I27" s="65">
        <v>34.32</v>
      </c>
      <c r="J27" s="65">
        <v>429.32</v>
      </c>
      <c r="K27" s="66">
        <f t="shared" si="0"/>
        <v>3.6863000000000001</v>
      </c>
      <c r="L27" s="67">
        <v>1582.602316</v>
      </c>
      <c r="M27" s="67">
        <f t="shared" si="1"/>
        <v>126.51381600000001</v>
      </c>
      <c r="N27" s="170" t="s">
        <v>43</v>
      </c>
      <c r="O27" s="182" t="s">
        <v>41</v>
      </c>
      <c r="P27" s="182"/>
      <c r="Q27" s="187">
        <v>34819126091</v>
      </c>
      <c r="R27" s="172">
        <v>43475</v>
      </c>
      <c r="S27" s="170">
        <v>1378502</v>
      </c>
      <c r="T27" s="175"/>
      <c r="U27" s="68" t="s">
        <v>123</v>
      </c>
      <c r="V27" s="62">
        <v>43501</v>
      </c>
      <c r="W27" s="136"/>
      <c r="X27" s="137">
        <v>43501</v>
      </c>
      <c r="Y27" s="138" t="s">
        <v>124</v>
      </c>
      <c r="Z27" s="139">
        <v>43823</v>
      </c>
      <c r="AA27" s="140">
        <f t="shared" ref="AA27" si="22">+K27</f>
        <v>3.6863000000000001</v>
      </c>
      <c r="AB27" s="141"/>
      <c r="AC27" s="141"/>
      <c r="AD27" s="141">
        <f t="shared" si="12"/>
        <v>0</v>
      </c>
      <c r="AE27" s="142"/>
      <c r="AF27" s="142"/>
      <c r="AG27" s="144"/>
      <c r="AH27" s="144"/>
      <c r="AI27" s="144"/>
      <c r="AJ27" s="144"/>
      <c r="AK27" s="144"/>
      <c r="AL27" s="144"/>
    </row>
    <row r="28" spans="1:38" ht="15.75" thickBot="1" x14ac:dyDescent="0.3"/>
    <row r="29" spans="1:38" ht="15.75" thickBot="1" x14ac:dyDescent="0.3">
      <c r="A29" s="149" t="s">
        <v>184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1"/>
    </row>
    <row r="30" spans="1:38" x14ac:dyDescent="0.25">
      <c r="A30" s="80" t="s">
        <v>183</v>
      </c>
    </row>
    <row r="31" spans="1:38" ht="15.75" x14ac:dyDescent="0.25">
      <c r="A31" s="78" t="s">
        <v>141</v>
      </c>
      <c r="B31" s="78" t="s">
        <v>142</v>
      </c>
      <c r="C31" s="78" t="s">
        <v>143</v>
      </c>
      <c r="D31" s="78" t="s">
        <v>144</v>
      </c>
      <c r="E31" s="79" t="s">
        <v>145</v>
      </c>
      <c r="F31" s="79" t="s">
        <v>146</v>
      </c>
      <c r="G31" s="83" t="s">
        <v>81</v>
      </c>
      <c r="H31" s="84">
        <f>SUBTOTAL(9,H33:H18468)</f>
        <v>59089.378461538465</v>
      </c>
      <c r="I31" s="84">
        <f>SUBTOTAL(9,I33:I18468)</f>
        <v>54621.52</v>
      </c>
      <c r="J31" s="84">
        <f>SUBTOTAL(9,J33:J18468)</f>
        <v>5202.1704615384624</v>
      </c>
      <c r="K31" s="85"/>
      <c r="L31" s="86">
        <f>SUBTOTAL(9,L33:L18468)</f>
        <v>16992.342449999996</v>
      </c>
      <c r="M31" s="86"/>
      <c r="N31" s="86">
        <f>SUBTOTAL(9,N33:N11699)</f>
        <v>147.43610000000001</v>
      </c>
      <c r="O31" s="87"/>
      <c r="P31" s="81"/>
      <c r="Q31" s="82"/>
      <c r="R31" s="82"/>
      <c r="S31" s="82"/>
      <c r="T31" s="41"/>
      <c r="U31" s="82"/>
      <c r="V31" s="88"/>
      <c r="W31" s="81"/>
      <c r="X31" s="95" t="s">
        <v>182</v>
      </c>
    </row>
    <row r="32" spans="1:38" ht="22.5" x14ac:dyDescent="0.25">
      <c r="A32" s="45" t="s">
        <v>83</v>
      </c>
      <c r="B32" s="45" t="s">
        <v>84</v>
      </c>
      <c r="C32" s="45" t="s">
        <v>85</v>
      </c>
      <c r="D32" s="45" t="s">
        <v>148</v>
      </c>
      <c r="E32" s="46" t="s">
        <v>87</v>
      </c>
      <c r="F32" s="45" t="s">
        <v>88</v>
      </c>
      <c r="G32" s="45" t="s">
        <v>89</v>
      </c>
      <c r="H32" s="89" t="s">
        <v>90</v>
      </c>
      <c r="I32" s="89" t="s">
        <v>91</v>
      </c>
      <c r="J32" s="48" t="s">
        <v>92</v>
      </c>
      <c r="K32" s="90" t="s">
        <v>149</v>
      </c>
      <c r="L32" s="48" t="s">
        <v>94</v>
      </c>
      <c r="M32" s="48" t="s">
        <v>150</v>
      </c>
      <c r="N32" s="48" t="s">
        <v>151</v>
      </c>
      <c r="O32" s="91" t="s">
        <v>152</v>
      </c>
      <c r="P32" s="45" t="s">
        <v>96</v>
      </c>
      <c r="Q32" s="50" t="s">
        <v>97</v>
      </c>
      <c r="R32" s="45" t="s">
        <v>98</v>
      </c>
      <c r="S32" s="45" t="s">
        <v>99</v>
      </c>
      <c r="T32" s="45" t="s">
        <v>100</v>
      </c>
      <c r="U32" s="45" t="s">
        <v>101</v>
      </c>
      <c r="V32" s="51" t="s">
        <v>102</v>
      </c>
      <c r="W32" s="45" t="s">
        <v>103</v>
      </c>
      <c r="X32" s="45" t="s">
        <v>153</v>
      </c>
    </row>
    <row r="33" spans="1:24" x14ac:dyDescent="0.25">
      <c r="A33" s="60" t="s">
        <v>154</v>
      </c>
      <c r="B33" s="61" t="s">
        <v>155</v>
      </c>
      <c r="C33" s="62">
        <v>43007</v>
      </c>
      <c r="D33" s="62">
        <v>43010</v>
      </c>
      <c r="E33" s="63"/>
      <c r="F33" s="135">
        <v>43018</v>
      </c>
      <c r="G33" s="64"/>
      <c r="H33" s="65">
        <v>160</v>
      </c>
      <c r="I33" s="65">
        <v>54</v>
      </c>
      <c r="J33" s="65">
        <v>214</v>
      </c>
      <c r="K33" s="92">
        <v>3.2734999999999999</v>
      </c>
      <c r="L33" s="67">
        <f>+K33*J33</f>
        <v>700.529</v>
      </c>
      <c r="M33" s="67"/>
      <c r="N33" s="67">
        <f t="shared" ref="N33:N38" si="23">+I33*K33*0.1</f>
        <v>17.6769</v>
      </c>
      <c r="O33" s="67"/>
      <c r="P33" s="68" t="s">
        <v>156</v>
      </c>
      <c r="Q33" s="69"/>
      <c r="R33" s="70"/>
      <c r="S33" s="70"/>
      <c r="T33" s="62"/>
      <c r="U33" s="70"/>
      <c r="V33" s="72"/>
      <c r="W33" s="71"/>
      <c r="X33" s="137" t="s">
        <v>35</v>
      </c>
    </row>
    <row r="34" spans="1:24" x14ac:dyDescent="0.25">
      <c r="A34" s="60" t="s">
        <v>154</v>
      </c>
      <c r="B34" s="61" t="s">
        <v>157</v>
      </c>
      <c r="C34" s="62">
        <v>43010</v>
      </c>
      <c r="D34" s="62">
        <v>43010</v>
      </c>
      <c r="E34" s="62"/>
      <c r="F34" s="135">
        <v>43018</v>
      </c>
      <c r="G34" s="64"/>
      <c r="H34" s="65">
        <v>1250.25</v>
      </c>
      <c r="I34" s="65">
        <v>44</v>
      </c>
      <c r="J34" s="65">
        <v>1294.25</v>
      </c>
      <c r="K34" s="92">
        <v>3.2709999999999999</v>
      </c>
      <c r="L34" s="67">
        <f>+K34*J34</f>
        <v>4233.4917500000001</v>
      </c>
      <c r="M34" s="67"/>
      <c r="N34" s="67">
        <f t="shared" si="23"/>
        <v>14.392400000000002</v>
      </c>
      <c r="O34" s="67"/>
      <c r="P34" s="68" t="s">
        <v>158</v>
      </c>
      <c r="Q34" s="69"/>
      <c r="R34" s="73"/>
      <c r="S34" s="73"/>
      <c r="T34" s="62"/>
      <c r="U34" s="73"/>
      <c r="V34" s="75"/>
      <c r="W34" s="74"/>
      <c r="X34" s="137" t="s">
        <v>35</v>
      </c>
    </row>
    <row r="35" spans="1:24" x14ac:dyDescent="0.25">
      <c r="A35" s="60" t="s">
        <v>154</v>
      </c>
      <c r="B35" s="61" t="s">
        <v>159</v>
      </c>
      <c r="C35" s="62">
        <v>43010</v>
      </c>
      <c r="D35" s="62">
        <v>43010</v>
      </c>
      <c r="E35" s="62"/>
      <c r="F35" s="135">
        <v>43018</v>
      </c>
      <c r="G35" s="64"/>
      <c r="H35" s="65">
        <v>554.41999999999996</v>
      </c>
      <c r="I35" s="65">
        <v>54</v>
      </c>
      <c r="J35" s="65">
        <v>608.41999999999996</v>
      </c>
      <c r="K35" s="92">
        <v>3.2709999999999999</v>
      </c>
      <c r="L35" s="67">
        <f>+K35*J35</f>
        <v>1990.1418199999998</v>
      </c>
      <c r="M35" s="67"/>
      <c r="N35" s="67">
        <f t="shared" si="23"/>
        <v>17.663399999999999</v>
      </c>
      <c r="O35" s="67"/>
      <c r="P35" s="68" t="s">
        <v>160</v>
      </c>
      <c r="Q35" s="69"/>
      <c r="R35" s="69"/>
      <c r="S35" s="69"/>
      <c r="T35" s="62"/>
      <c r="U35" s="69"/>
      <c r="V35" s="76"/>
      <c r="W35" s="68"/>
      <c r="X35" s="137" t="s">
        <v>35</v>
      </c>
    </row>
    <row r="36" spans="1:24" x14ac:dyDescent="0.25">
      <c r="A36" s="60" t="s">
        <v>154</v>
      </c>
      <c r="B36" s="61" t="s">
        <v>161</v>
      </c>
      <c r="C36" s="62">
        <v>43010</v>
      </c>
      <c r="D36" s="62">
        <v>43010</v>
      </c>
      <c r="E36" s="62"/>
      <c r="F36" s="135">
        <v>43018</v>
      </c>
      <c r="G36" s="64"/>
      <c r="H36" s="65">
        <v>819.88</v>
      </c>
      <c r="I36" s="65">
        <v>54</v>
      </c>
      <c r="J36" s="65">
        <v>873.88</v>
      </c>
      <c r="K36" s="92">
        <v>3.2709999999999999</v>
      </c>
      <c r="L36" s="67">
        <f>+K36*J36</f>
        <v>2858.4614799999999</v>
      </c>
      <c r="M36" s="67"/>
      <c r="N36" s="67">
        <f t="shared" si="23"/>
        <v>17.663399999999999</v>
      </c>
      <c r="O36" s="67"/>
      <c r="P36" s="68" t="s">
        <v>162</v>
      </c>
      <c r="Q36" s="69"/>
      <c r="R36" s="69"/>
      <c r="S36" s="69"/>
      <c r="T36" s="62"/>
      <c r="U36" s="69"/>
      <c r="V36" s="76"/>
      <c r="W36" s="68"/>
      <c r="X36" s="137" t="s">
        <v>35</v>
      </c>
    </row>
    <row r="37" spans="1:24" x14ac:dyDescent="0.25">
      <c r="A37" s="60" t="s">
        <v>154</v>
      </c>
      <c r="B37" s="61" t="s">
        <v>163</v>
      </c>
      <c r="C37" s="62">
        <v>43032</v>
      </c>
      <c r="D37" s="62">
        <v>43032</v>
      </c>
      <c r="E37" s="62"/>
      <c r="F37" s="135">
        <v>43049</v>
      </c>
      <c r="G37" s="64"/>
      <c r="H37" s="65">
        <v>114.28</v>
      </c>
      <c r="I37" s="65">
        <v>54</v>
      </c>
      <c r="J37" s="65">
        <v>168.28</v>
      </c>
      <c r="K37" s="92">
        <v>3.335</v>
      </c>
      <c r="L37" s="67">
        <v>561.21379999999999</v>
      </c>
      <c r="M37" s="67"/>
      <c r="N37" s="67">
        <f t="shared" si="23"/>
        <v>18.009</v>
      </c>
      <c r="O37" s="67"/>
      <c r="P37" s="68" t="s">
        <v>164</v>
      </c>
      <c r="Q37" s="69" t="s">
        <v>165</v>
      </c>
      <c r="R37" s="69"/>
      <c r="S37" s="69"/>
      <c r="T37" s="62"/>
      <c r="U37" s="69"/>
      <c r="V37" s="76"/>
      <c r="W37" s="68"/>
      <c r="X37" s="137" t="s">
        <v>35</v>
      </c>
    </row>
    <row r="38" spans="1:24" x14ac:dyDescent="0.25">
      <c r="A38" s="60" t="s">
        <v>154</v>
      </c>
      <c r="B38" s="61" t="s">
        <v>166</v>
      </c>
      <c r="C38" s="62">
        <v>43032</v>
      </c>
      <c r="D38" s="62">
        <v>43032</v>
      </c>
      <c r="E38" s="62"/>
      <c r="F38" s="135">
        <v>43049</v>
      </c>
      <c r="G38" s="64"/>
      <c r="H38" s="65">
        <v>407.48</v>
      </c>
      <c r="I38" s="93">
        <v>44</v>
      </c>
      <c r="J38" s="65">
        <v>451.48</v>
      </c>
      <c r="K38" s="92">
        <v>3.335</v>
      </c>
      <c r="L38" s="67">
        <v>1505.6858</v>
      </c>
      <c r="M38" s="67"/>
      <c r="N38" s="67">
        <f t="shared" si="23"/>
        <v>14.674000000000001</v>
      </c>
      <c r="O38" s="67"/>
      <c r="P38" s="68" t="s">
        <v>167</v>
      </c>
      <c r="Q38" s="69" t="s">
        <v>168</v>
      </c>
      <c r="R38" s="69"/>
      <c r="S38" s="69"/>
      <c r="T38" s="62"/>
      <c r="U38" s="69"/>
      <c r="V38" s="76"/>
      <c r="W38" s="68"/>
      <c r="X38" s="137" t="s">
        <v>35</v>
      </c>
    </row>
    <row r="39" spans="1:24" x14ac:dyDescent="0.25">
      <c r="A39" s="60" t="s">
        <v>169</v>
      </c>
      <c r="B39" s="61" t="s">
        <v>170</v>
      </c>
      <c r="C39" s="62">
        <v>43032</v>
      </c>
      <c r="D39" s="62">
        <v>43032</v>
      </c>
      <c r="E39" s="62"/>
      <c r="F39" s="135">
        <v>43049</v>
      </c>
      <c r="G39" s="64"/>
      <c r="H39" s="65">
        <v>421.53846153846155</v>
      </c>
      <c r="I39" s="94"/>
      <c r="J39" s="65">
        <v>421.53846153846155</v>
      </c>
      <c r="K39" s="92">
        <v>3.25</v>
      </c>
      <c r="L39" s="67">
        <v>1370</v>
      </c>
      <c r="M39" s="67">
        <v>52</v>
      </c>
      <c r="N39" s="67"/>
      <c r="O39" s="67"/>
      <c r="P39" s="68" t="s">
        <v>171</v>
      </c>
      <c r="Q39" s="69" t="s">
        <v>172</v>
      </c>
      <c r="R39" s="69"/>
      <c r="S39" s="69"/>
      <c r="T39" s="62"/>
      <c r="U39" s="69"/>
      <c r="V39" s="76"/>
      <c r="W39" s="68"/>
      <c r="X39" s="137" t="s">
        <v>35</v>
      </c>
    </row>
    <row r="40" spans="1:24" x14ac:dyDescent="0.25">
      <c r="A40" s="60" t="s">
        <v>154</v>
      </c>
      <c r="B40" s="61" t="s">
        <v>173</v>
      </c>
      <c r="C40" s="62">
        <v>43032</v>
      </c>
      <c r="D40" s="62">
        <v>43032</v>
      </c>
      <c r="E40" s="62"/>
      <c r="F40" s="135">
        <v>43049</v>
      </c>
      <c r="G40" s="64"/>
      <c r="H40" s="65">
        <v>423.42</v>
      </c>
      <c r="I40" s="93">
        <v>54</v>
      </c>
      <c r="J40" s="65">
        <v>477.42</v>
      </c>
      <c r="K40" s="92">
        <v>3.335</v>
      </c>
      <c r="L40" s="67">
        <v>1592.1957</v>
      </c>
      <c r="M40" s="67"/>
      <c r="N40" s="67">
        <f t="shared" ref="N40:N42" si="24">+I40*K40*0.1</f>
        <v>18.009</v>
      </c>
      <c r="O40" s="67"/>
      <c r="P40" s="68" t="s">
        <v>174</v>
      </c>
      <c r="Q40" s="69" t="s">
        <v>175</v>
      </c>
      <c r="R40" s="69"/>
      <c r="S40" s="69"/>
      <c r="T40" s="62"/>
      <c r="U40" s="69"/>
      <c r="V40" s="76"/>
      <c r="W40" s="68"/>
      <c r="X40" s="137" t="s">
        <v>35</v>
      </c>
    </row>
    <row r="41" spans="1:24" x14ac:dyDescent="0.25">
      <c r="A41" s="60" t="s">
        <v>154</v>
      </c>
      <c r="B41" s="61" t="s">
        <v>176</v>
      </c>
      <c r="C41" s="62">
        <v>43032</v>
      </c>
      <c r="D41" s="62">
        <v>43032</v>
      </c>
      <c r="E41" s="62"/>
      <c r="F41" s="135">
        <v>43049</v>
      </c>
      <c r="G41" s="64"/>
      <c r="H41" s="65">
        <v>204.84</v>
      </c>
      <c r="I41" s="93">
        <v>44</v>
      </c>
      <c r="J41" s="65">
        <v>248.84</v>
      </c>
      <c r="K41" s="92">
        <v>3.335</v>
      </c>
      <c r="L41" s="67">
        <v>829.88139999999999</v>
      </c>
      <c r="M41" s="67"/>
      <c r="N41" s="67">
        <f t="shared" si="24"/>
        <v>14.674000000000001</v>
      </c>
      <c r="O41" s="67"/>
      <c r="P41" s="68" t="s">
        <v>177</v>
      </c>
      <c r="Q41" s="69" t="s">
        <v>178</v>
      </c>
      <c r="R41" s="69"/>
      <c r="S41" s="69"/>
      <c r="T41" s="62"/>
      <c r="U41" s="69"/>
      <c r="V41" s="76"/>
      <c r="W41" s="68"/>
      <c r="X41" s="137" t="s">
        <v>35</v>
      </c>
    </row>
    <row r="42" spans="1:24" x14ac:dyDescent="0.25">
      <c r="A42" s="60" t="s">
        <v>154</v>
      </c>
      <c r="B42" s="61" t="s">
        <v>179</v>
      </c>
      <c r="C42" s="62">
        <v>43032</v>
      </c>
      <c r="D42" s="62">
        <v>43032</v>
      </c>
      <c r="E42" s="62"/>
      <c r="F42" s="135">
        <v>43049</v>
      </c>
      <c r="G42" s="64"/>
      <c r="H42" s="65">
        <v>361.02</v>
      </c>
      <c r="I42" s="93">
        <v>44</v>
      </c>
      <c r="J42" s="65">
        <v>405.02</v>
      </c>
      <c r="K42" s="92">
        <v>3.335</v>
      </c>
      <c r="L42" s="67">
        <v>1350.7417</v>
      </c>
      <c r="M42" s="67"/>
      <c r="N42" s="67">
        <f t="shared" si="24"/>
        <v>14.674000000000001</v>
      </c>
      <c r="O42" s="67"/>
      <c r="P42" s="68" t="s">
        <v>180</v>
      </c>
      <c r="Q42" s="69" t="s">
        <v>181</v>
      </c>
      <c r="R42" s="69"/>
      <c r="S42" s="69"/>
      <c r="T42" s="62"/>
      <c r="U42" s="69"/>
      <c r="V42" s="76"/>
      <c r="W42" s="68"/>
      <c r="X42" s="137" t="s">
        <v>35</v>
      </c>
    </row>
    <row r="43" spans="1:24" ht="15.75" thickBot="1" x14ac:dyDescent="0.3"/>
    <row r="44" spans="1:24" ht="15.75" thickBot="1" x14ac:dyDescent="0.3">
      <c r="A44" s="149" t="s">
        <v>199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1"/>
    </row>
    <row r="45" spans="1:24" ht="15.75" x14ac:dyDescent="0.25">
      <c r="A45" s="78" t="s">
        <v>141</v>
      </c>
      <c r="B45" s="78" t="s">
        <v>142</v>
      </c>
      <c r="C45" s="78" t="s">
        <v>143</v>
      </c>
      <c r="D45" s="78" t="s">
        <v>144</v>
      </c>
      <c r="E45" s="79" t="s">
        <v>145</v>
      </c>
      <c r="F45" s="79" t="s">
        <v>146</v>
      </c>
      <c r="G45" s="41"/>
      <c r="H45" s="110"/>
      <c r="I45" s="110"/>
      <c r="J45" s="111"/>
      <c r="K45" s="112"/>
      <c r="L45" s="112"/>
      <c r="M45" s="53"/>
      <c r="N45" s="41"/>
      <c r="O45" s="53"/>
      <c r="P45" s="53"/>
      <c r="Q45" s="53"/>
      <c r="R45" s="109"/>
      <c r="S45" s="126" t="s">
        <v>200</v>
      </c>
    </row>
    <row r="46" spans="1:24" ht="36" x14ac:dyDescent="0.35">
      <c r="A46" s="113" t="s">
        <v>83</v>
      </c>
      <c r="B46" s="114" t="s">
        <v>84</v>
      </c>
      <c r="C46" s="115" t="s">
        <v>85</v>
      </c>
      <c r="D46" s="115" t="s">
        <v>185</v>
      </c>
      <c r="E46" s="116" t="s">
        <v>87</v>
      </c>
      <c r="F46" s="115" t="s">
        <v>88</v>
      </c>
      <c r="G46" s="113" t="s">
        <v>89</v>
      </c>
      <c r="H46" s="117" t="s">
        <v>90</v>
      </c>
      <c r="I46" s="117" t="s">
        <v>186</v>
      </c>
      <c r="J46" s="118" t="s">
        <v>149</v>
      </c>
      <c r="K46" s="152" t="s">
        <v>187</v>
      </c>
      <c r="L46" s="120" t="s">
        <v>188</v>
      </c>
      <c r="M46" s="120" t="s">
        <v>189</v>
      </c>
      <c r="N46" s="120" t="s">
        <v>97</v>
      </c>
      <c r="O46" s="120" t="s">
        <v>190</v>
      </c>
      <c r="P46" s="120" t="s">
        <v>191</v>
      </c>
      <c r="Q46" s="120" t="s">
        <v>99</v>
      </c>
      <c r="R46" s="121" t="s">
        <v>192</v>
      </c>
      <c r="S46" s="122" t="s">
        <v>193</v>
      </c>
    </row>
    <row r="47" spans="1:24" x14ac:dyDescent="0.25">
      <c r="A47" s="77" t="s">
        <v>194</v>
      </c>
      <c r="B47" s="123" t="s">
        <v>195</v>
      </c>
      <c r="C47" s="63">
        <v>42461</v>
      </c>
      <c r="D47" s="63"/>
      <c r="E47" s="63"/>
      <c r="F47" s="145" t="s">
        <v>196</v>
      </c>
      <c r="G47" s="77"/>
      <c r="H47" s="124">
        <v>10000</v>
      </c>
      <c r="I47" s="124">
        <v>10000</v>
      </c>
      <c r="J47" s="125">
        <v>3.6520000000000001</v>
      </c>
      <c r="K47" s="94">
        <v>36520</v>
      </c>
      <c r="L47" s="94"/>
      <c r="M47" s="77"/>
      <c r="N47" s="77"/>
      <c r="O47" s="123"/>
      <c r="P47" s="123"/>
      <c r="Q47" s="123"/>
      <c r="R47" s="63"/>
      <c r="S47" s="145" t="s">
        <v>35</v>
      </c>
    </row>
    <row r="48" spans="1:24" x14ac:dyDescent="0.25">
      <c r="A48" s="77" t="s">
        <v>197</v>
      </c>
      <c r="B48" s="123">
        <v>1</v>
      </c>
      <c r="C48" s="63">
        <v>42500</v>
      </c>
      <c r="D48" s="63"/>
      <c r="E48" s="63"/>
      <c r="F48" s="145" t="s">
        <v>196</v>
      </c>
      <c r="G48" s="77"/>
      <c r="H48" s="124">
        <v>4798.7</v>
      </c>
      <c r="I48" s="124">
        <v>4798.7</v>
      </c>
      <c r="J48" s="125">
        <v>3.4990000000000001</v>
      </c>
      <c r="K48" s="94">
        <v>16790.651300000001</v>
      </c>
      <c r="L48" s="94"/>
      <c r="M48" s="77"/>
      <c r="N48" s="77"/>
      <c r="O48" s="123"/>
      <c r="P48" s="123"/>
      <c r="Q48" s="123"/>
      <c r="R48" s="63"/>
      <c r="S48" s="145" t="s">
        <v>35</v>
      </c>
    </row>
    <row r="49" spans="1:19" x14ac:dyDescent="0.25">
      <c r="A49" s="77" t="s">
        <v>198</v>
      </c>
      <c r="B49" s="123">
        <v>2</v>
      </c>
      <c r="C49" s="63">
        <v>42500</v>
      </c>
      <c r="D49" s="63"/>
      <c r="E49" s="63"/>
      <c r="F49" s="145" t="s">
        <v>196</v>
      </c>
      <c r="G49" s="77"/>
      <c r="H49" s="124">
        <v>215.57</v>
      </c>
      <c r="I49" s="124">
        <v>215.57</v>
      </c>
      <c r="J49" s="125">
        <v>3.4990000000000001</v>
      </c>
      <c r="K49" s="94">
        <v>754.27943000000005</v>
      </c>
      <c r="L49" s="94"/>
      <c r="M49" s="77"/>
      <c r="N49" s="77"/>
      <c r="O49" s="123"/>
      <c r="P49" s="123"/>
      <c r="Q49" s="123"/>
      <c r="R49" s="63"/>
      <c r="S49" s="145" t="s">
        <v>35</v>
      </c>
    </row>
    <row r="50" spans="1:19" x14ac:dyDescent="0.25">
      <c r="A50" s="77" t="s">
        <v>197</v>
      </c>
      <c r="B50" s="123">
        <v>3</v>
      </c>
      <c r="C50" s="63">
        <v>42514</v>
      </c>
      <c r="D50" s="63"/>
      <c r="E50" s="63"/>
      <c r="F50" s="145" t="s">
        <v>196</v>
      </c>
      <c r="G50" s="77"/>
      <c r="H50" s="124">
        <v>7843.51</v>
      </c>
      <c r="I50" s="124">
        <v>7753.91</v>
      </c>
      <c r="J50" s="125">
        <v>3.56</v>
      </c>
      <c r="K50" s="94">
        <v>27603.919600000001</v>
      </c>
      <c r="L50" s="94"/>
      <c r="M50" s="77"/>
      <c r="N50" s="77"/>
      <c r="O50" s="123"/>
      <c r="P50" s="123"/>
      <c r="Q50" s="123"/>
      <c r="R50" s="63"/>
      <c r="S50" s="145" t="s">
        <v>35</v>
      </c>
    </row>
    <row r="51" spans="1:19" x14ac:dyDescent="0.25">
      <c r="A51" s="77" t="s">
        <v>198</v>
      </c>
      <c r="B51" s="123">
        <v>4</v>
      </c>
      <c r="C51" s="63">
        <v>42514</v>
      </c>
      <c r="D51" s="63"/>
      <c r="E51" s="63"/>
      <c r="F51" s="145" t="s">
        <v>196</v>
      </c>
      <c r="G51" s="77"/>
      <c r="H51" s="124">
        <v>157.80000000000001</v>
      </c>
      <c r="I51" s="124">
        <v>157.80000000000001</v>
      </c>
      <c r="J51" s="125">
        <v>3.56</v>
      </c>
      <c r="K51" s="94">
        <v>561.76800000000003</v>
      </c>
      <c r="L51" s="94"/>
      <c r="M51" s="77"/>
      <c r="N51" s="77"/>
      <c r="O51" s="123"/>
      <c r="P51" s="123"/>
      <c r="Q51" s="123"/>
      <c r="R51" s="63"/>
      <c r="S51" s="145" t="s">
        <v>35</v>
      </c>
    </row>
    <row r="52" spans="1:19" x14ac:dyDescent="0.25">
      <c r="A52" s="77" t="s">
        <v>197</v>
      </c>
      <c r="B52" s="123">
        <v>5</v>
      </c>
      <c r="C52" s="63">
        <v>42514</v>
      </c>
      <c r="D52" s="63"/>
      <c r="E52" s="63"/>
      <c r="F52" s="145" t="s">
        <v>196</v>
      </c>
      <c r="G52" s="77"/>
      <c r="H52" s="124">
        <v>10509.86</v>
      </c>
      <c r="I52" s="124">
        <v>10509.86</v>
      </c>
      <c r="J52" s="125">
        <v>3.56</v>
      </c>
      <c r="K52" s="94">
        <v>37415.101600000002</v>
      </c>
      <c r="L52" s="94"/>
      <c r="M52" s="77"/>
      <c r="N52" s="77"/>
      <c r="O52" s="123"/>
      <c r="P52" s="123"/>
      <c r="Q52" s="123"/>
      <c r="R52" s="63"/>
      <c r="S52" s="145" t="s">
        <v>35</v>
      </c>
    </row>
    <row r="53" spans="1:19" x14ac:dyDescent="0.25">
      <c r="A53" s="77" t="s">
        <v>198</v>
      </c>
      <c r="B53" s="123">
        <v>6</v>
      </c>
      <c r="C53" s="63">
        <v>42514</v>
      </c>
      <c r="D53" s="63"/>
      <c r="E53" s="63"/>
      <c r="F53" s="145" t="s">
        <v>196</v>
      </c>
      <c r="G53" s="77"/>
      <c r="H53" s="124">
        <v>299.60000000000002</v>
      </c>
      <c r="I53" s="124">
        <v>299.60000000000002</v>
      </c>
      <c r="J53" s="125">
        <v>3.56</v>
      </c>
      <c r="K53" s="94">
        <v>1066.576</v>
      </c>
      <c r="L53" s="94"/>
      <c r="M53" s="77"/>
      <c r="N53" s="77"/>
      <c r="O53" s="123"/>
      <c r="P53" s="123"/>
      <c r="Q53" s="123"/>
      <c r="R53" s="63"/>
      <c r="S53" s="145" t="s">
        <v>35</v>
      </c>
    </row>
    <row r="54" spans="1:19" x14ac:dyDescent="0.25">
      <c r="A54" s="77" t="s">
        <v>198</v>
      </c>
      <c r="B54" s="123">
        <v>7</v>
      </c>
      <c r="C54" s="63">
        <v>42529</v>
      </c>
      <c r="D54" s="63"/>
      <c r="E54" s="63"/>
      <c r="F54" s="145" t="s">
        <v>196</v>
      </c>
      <c r="G54" s="77"/>
      <c r="H54" s="124">
        <v>913.69</v>
      </c>
      <c r="I54" s="124">
        <v>913.69</v>
      </c>
      <c r="J54" s="125">
        <v>3.6389999999999998</v>
      </c>
      <c r="K54" s="94">
        <v>3324.9179100000001</v>
      </c>
      <c r="L54" s="94"/>
      <c r="M54" s="77"/>
      <c r="N54" s="77"/>
      <c r="O54" s="123"/>
      <c r="P54" s="123"/>
      <c r="Q54" s="123"/>
      <c r="R54" s="63"/>
      <c r="S54" s="145" t="s">
        <v>35</v>
      </c>
    </row>
    <row r="55" spans="1:19" x14ac:dyDescent="0.25">
      <c r="A55" s="77" t="s">
        <v>197</v>
      </c>
      <c r="B55" s="123">
        <v>10</v>
      </c>
      <c r="C55" s="63">
        <v>42529</v>
      </c>
      <c r="D55" s="63"/>
      <c r="E55" s="63"/>
      <c r="F55" s="145" t="s">
        <v>196</v>
      </c>
      <c r="G55" s="77"/>
      <c r="H55" s="124">
        <v>12342.75</v>
      </c>
      <c r="I55" s="124">
        <v>12261.33</v>
      </c>
      <c r="J55" s="125">
        <v>3.6389999999999998</v>
      </c>
      <c r="K55" s="94">
        <v>44618.979869999996</v>
      </c>
      <c r="L55" s="94"/>
      <c r="M55" s="77"/>
      <c r="N55" s="77"/>
      <c r="O55" s="123"/>
      <c r="P55" s="123"/>
      <c r="Q55" s="123"/>
      <c r="R55" s="63"/>
      <c r="S55" s="145" t="s">
        <v>35</v>
      </c>
    </row>
    <row r="56" spans="1:19" x14ac:dyDescent="0.25">
      <c r="A56" s="77" t="s">
        <v>197</v>
      </c>
      <c r="B56" s="123">
        <v>8</v>
      </c>
      <c r="C56" s="63">
        <v>42529</v>
      </c>
      <c r="D56" s="63"/>
      <c r="E56" s="63"/>
      <c r="F56" s="145" t="s">
        <v>196</v>
      </c>
      <c r="G56" s="77"/>
      <c r="H56" s="124">
        <v>7110.81</v>
      </c>
      <c r="I56" s="124">
        <v>7085.1</v>
      </c>
      <c r="J56" s="125">
        <v>3.4369999999999998</v>
      </c>
      <c r="K56" s="94">
        <v>24351.488700000002</v>
      </c>
      <c r="L56" s="94"/>
      <c r="M56" s="77"/>
      <c r="N56" s="77"/>
      <c r="O56" s="123"/>
      <c r="P56" s="123"/>
      <c r="Q56" s="123"/>
      <c r="R56" s="63"/>
      <c r="S56" s="145" t="s">
        <v>35</v>
      </c>
    </row>
    <row r="57" spans="1:19" x14ac:dyDescent="0.25">
      <c r="A57" s="77" t="s">
        <v>198</v>
      </c>
      <c r="B57" s="123">
        <v>9</v>
      </c>
      <c r="C57" s="63">
        <v>42530</v>
      </c>
      <c r="D57" s="63"/>
      <c r="E57" s="63"/>
      <c r="F57" s="145" t="s">
        <v>196</v>
      </c>
      <c r="G57" s="77"/>
      <c r="H57" s="124">
        <v>179.96</v>
      </c>
      <c r="I57" s="124">
        <v>179.96</v>
      </c>
      <c r="J57" s="125">
        <v>3.4369999999999998</v>
      </c>
      <c r="K57" s="94">
        <v>618.52251999999999</v>
      </c>
      <c r="L57" s="94"/>
      <c r="M57" s="77"/>
      <c r="N57" s="77"/>
      <c r="O57" s="123"/>
      <c r="P57" s="123"/>
      <c r="Q57" s="123"/>
      <c r="R57" s="63"/>
      <c r="S57" s="145" t="s">
        <v>35</v>
      </c>
    </row>
  </sheetData>
  <mergeCells count="4">
    <mergeCell ref="A1:Z1"/>
    <mergeCell ref="A14:Z14"/>
    <mergeCell ref="A29:W29"/>
    <mergeCell ref="A44:W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E514-FBFD-453F-86FA-86DE5D62C494}">
  <dimension ref="A1:S12"/>
  <sheetViews>
    <sheetView workbookViewId="0">
      <selection activeCell="D8" sqref="D8"/>
    </sheetView>
  </sheetViews>
  <sheetFormatPr defaultRowHeight="15" x14ac:dyDescent="0.25"/>
  <cols>
    <col min="1" max="1" width="15.5703125" bestFit="1" customWidth="1"/>
    <col min="2" max="2" width="5.7109375" bestFit="1" customWidth="1"/>
    <col min="3" max="3" width="9.5703125" bestFit="1" customWidth="1"/>
    <col min="4" max="4" width="12.7109375" bestFit="1" customWidth="1"/>
    <col min="5" max="5" width="8.7109375" bestFit="1" customWidth="1"/>
    <col min="6" max="6" width="8" bestFit="1" customWidth="1"/>
    <col min="7" max="7" width="8.5703125" bestFit="1" customWidth="1"/>
    <col min="8" max="8" width="11.7109375" bestFit="1" customWidth="1"/>
    <col min="9" max="9" width="21.85546875" bestFit="1" customWidth="1"/>
    <col min="10" max="10" width="6.85546875" bestFit="1" customWidth="1"/>
    <col min="11" max="11" width="18.140625" bestFit="1" customWidth="1"/>
    <col min="12" max="12" width="7.42578125" bestFit="1" customWidth="1"/>
    <col min="13" max="13" width="11.42578125" bestFit="1" customWidth="1"/>
    <col min="14" max="14" width="6" bestFit="1" customWidth="1"/>
    <col min="15" max="15" width="8.28515625" bestFit="1" customWidth="1"/>
    <col min="16" max="16" width="7" bestFit="1" customWidth="1"/>
    <col min="17" max="17" width="10.5703125" bestFit="1" customWidth="1"/>
    <col min="18" max="18" width="8.5703125" bestFit="1" customWidth="1"/>
    <col min="19" max="19" width="7.5703125" bestFit="1" customWidth="1"/>
  </cols>
  <sheetData>
    <row r="1" spans="1:19" ht="34.5" x14ac:dyDescent="0.25">
      <c r="A1" s="113" t="s">
        <v>83</v>
      </c>
      <c r="B1" s="114" t="s">
        <v>84</v>
      </c>
      <c r="C1" s="115" t="s">
        <v>85</v>
      </c>
      <c r="D1" s="115" t="s">
        <v>185</v>
      </c>
      <c r="E1" s="116" t="s">
        <v>87</v>
      </c>
      <c r="F1" s="115" t="s">
        <v>88</v>
      </c>
      <c r="G1" s="113" t="s">
        <v>89</v>
      </c>
      <c r="H1" s="117" t="s">
        <v>90</v>
      </c>
      <c r="I1" s="117" t="s">
        <v>186</v>
      </c>
      <c r="J1" s="118" t="s">
        <v>149</v>
      </c>
      <c r="K1" s="119" t="s">
        <v>187</v>
      </c>
      <c r="L1" s="120" t="s">
        <v>188</v>
      </c>
      <c r="M1" s="120" t="s">
        <v>189</v>
      </c>
      <c r="N1" s="120" t="s">
        <v>97</v>
      </c>
      <c r="O1" s="120" t="s">
        <v>190</v>
      </c>
      <c r="P1" s="120" t="s">
        <v>191</v>
      </c>
      <c r="Q1" s="120" t="s">
        <v>99</v>
      </c>
      <c r="R1" s="121" t="s">
        <v>192</v>
      </c>
      <c r="S1" s="122" t="s">
        <v>193</v>
      </c>
    </row>
    <row r="2" spans="1:19" x14ac:dyDescent="0.25">
      <c r="A2" s="77" t="s">
        <v>194</v>
      </c>
      <c r="B2" s="123" t="s">
        <v>195</v>
      </c>
      <c r="C2" s="63">
        <v>42461</v>
      </c>
      <c r="D2" s="63"/>
      <c r="E2" s="63"/>
      <c r="F2" s="145" t="s">
        <v>196</v>
      </c>
      <c r="G2" s="77"/>
      <c r="H2" s="124">
        <v>10000</v>
      </c>
      <c r="I2" s="124">
        <v>10000</v>
      </c>
      <c r="J2" s="125">
        <v>3.6520000000000001</v>
      </c>
      <c r="K2" s="94">
        <v>36520</v>
      </c>
      <c r="L2" s="94"/>
      <c r="M2" s="77"/>
      <c r="N2" s="77"/>
      <c r="O2" s="123"/>
      <c r="P2" s="123"/>
      <c r="Q2" s="123"/>
      <c r="R2" s="63"/>
      <c r="S2" s="145" t="s">
        <v>35</v>
      </c>
    </row>
    <row r="3" spans="1:19" x14ac:dyDescent="0.25">
      <c r="A3" s="77" t="s">
        <v>197</v>
      </c>
      <c r="B3" s="123">
        <v>1</v>
      </c>
      <c r="C3" s="63">
        <v>42500</v>
      </c>
      <c r="D3" s="63"/>
      <c r="E3" s="63"/>
      <c r="F3" s="145" t="s">
        <v>196</v>
      </c>
      <c r="G3" s="77"/>
      <c r="H3" s="124">
        <v>4798.7</v>
      </c>
      <c r="I3" s="124">
        <v>4798.7</v>
      </c>
      <c r="J3" s="125">
        <v>3.4990000000000001</v>
      </c>
      <c r="K3" s="94">
        <v>16790.651300000001</v>
      </c>
      <c r="L3" s="94"/>
      <c r="M3" s="77"/>
      <c r="N3" s="77"/>
      <c r="O3" s="123"/>
      <c r="P3" s="123"/>
      <c r="Q3" s="123"/>
      <c r="R3" s="63"/>
      <c r="S3" s="145" t="s">
        <v>35</v>
      </c>
    </row>
    <row r="4" spans="1:19" x14ac:dyDescent="0.25">
      <c r="A4" s="77" t="s">
        <v>198</v>
      </c>
      <c r="B4" s="123">
        <v>2</v>
      </c>
      <c r="C4" s="63">
        <v>42500</v>
      </c>
      <c r="D4" s="63"/>
      <c r="E4" s="63"/>
      <c r="F4" s="145" t="s">
        <v>196</v>
      </c>
      <c r="G4" s="77"/>
      <c r="H4" s="124">
        <v>215.57</v>
      </c>
      <c r="I4" s="124">
        <v>215.57</v>
      </c>
      <c r="J4" s="125">
        <v>3.4990000000000001</v>
      </c>
      <c r="K4" s="94">
        <v>754.27943000000005</v>
      </c>
      <c r="L4" s="94"/>
      <c r="M4" s="77"/>
      <c r="N4" s="77"/>
      <c r="O4" s="123"/>
      <c r="P4" s="123"/>
      <c r="Q4" s="123"/>
      <c r="R4" s="63"/>
      <c r="S4" s="145" t="s">
        <v>35</v>
      </c>
    </row>
    <row r="5" spans="1:19" x14ac:dyDescent="0.25">
      <c r="A5" s="77" t="s">
        <v>197</v>
      </c>
      <c r="B5" s="123">
        <v>3</v>
      </c>
      <c r="C5" s="63">
        <v>42514</v>
      </c>
      <c r="D5" s="63"/>
      <c r="E5" s="63"/>
      <c r="F5" s="145" t="s">
        <v>196</v>
      </c>
      <c r="G5" s="77"/>
      <c r="H5" s="124">
        <v>7843.51</v>
      </c>
      <c r="I5" s="124">
        <v>7753.91</v>
      </c>
      <c r="J5" s="125">
        <v>3.56</v>
      </c>
      <c r="K5" s="94">
        <v>27603.919600000001</v>
      </c>
      <c r="L5" s="94"/>
      <c r="M5" s="77"/>
      <c r="N5" s="77"/>
      <c r="O5" s="123"/>
      <c r="P5" s="123"/>
      <c r="Q5" s="123"/>
      <c r="R5" s="63"/>
      <c r="S5" s="145" t="s">
        <v>35</v>
      </c>
    </row>
    <row r="6" spans="1:19" x14ac:dyDescent="0.25">
      <c r="A6" s="77" t="s">
        <v>198</v>
      </c>
      <c r="B6" s="123">
        <v>4</v>
      </c>
      <c r="C6" s="63">
        <v>42514</v>
      </c>
      <c r="D6" s="63"/>
      <c r="E6" s="63"/>
      <c r="F6" s="145" t="s">
        <v>196</v>
      </c>
      <c r="G6" s="77"/>
      <c r="H6" s="124">
        <v>157.80000000000001</v>
      </c>
      <c r="I6" s="124">
        <v>157.80000000000001</v>
      </c>
      <c r="J6" s="125">
        <v>3.56</v>
      </c>
      <c r="K6" s="94">
        <v>561.76800000000003</v>
      </c>
      <c r="L6" s="94"/>
      <c r="M6" s="77"/>
      <c r="N6" s="77"/>
      <c r="O6" s="123"/>
      <c r="P6" s="123"/>
      <c r="Q6" s="123"/>
      <c r="R6" s="63"/>
      <c r="S6" s="145" t="s">
        <v>35</v>
      </c>
    </row>
    <row r="7" spans="1:19" x14ac:dyDescent="0.25">
      <c r="A7" s="77" t="s">
        <v>197</v>
      </c>
      <c r="B7" s="123">
        <v>5</v>
      </c>
      <c r="C7" s="63">
        <v>42514</v>
      </c>
      <c r="D7" s="63"/>
      <c r="E7" s="63"/>
      <c r="F7" s="145" t="s">
        <v>196</v>
      </c>
      <c r="G7" s="77"/>
      <c r="H7" s="124">
        <v>10509.86</v>
      </c>
      <c r="I7" s="124">
        <v>10509.86</v>
      </c>
      <c r="J7" s="125">
        <v>3.56</v>
      </c>
      <c r="K7" s="94">
        <v>37415.101600000002</v>
      </c>
      <c r="L7" s="94"/>
      <c r="M7" s="77"/>
      <c r="N7" s="77"/>
      <c r="O7" s="123"/>
      <c r="P7" s="123"/>
      <c r="Q7" s="123"/>
      <c r="R7" s="63"/>
      <c r="S7" s="145" t="s">
        <v>35</v>
      </c>
    </row>
    <row r="8" spans="1:19" x14ac:dyDescent="0.25">
      <c r="A8" s="77" t="s">
        <v>198</v>
      </c>
      <c r="B8" s="123">
        <v>6</v>
      </c>
      <c r="C8" s="63">
        <v>42514</v>
      </c>
      <c r="D8" s="63"/>
      <c r="E8" s="63"/>
      <c r="F8" s="145" t="s">
        <v>196</v>
      </c>
      <c r="G8" s="77"/>
      <c r="H8" s="124">
        <v>299.60000000000002</v>
      </c>
      <c r="I8" s="124">
        <v>299.60000000000002</v>
      </c>
      <c r="J8" s="125">
        <v>3.56</v>
      </c>
      <c r="K8" s="94">
        <v>1066.576</v>
      </c>
      <c r="L8" s="94"/>
      <c r="M8" s="77"/>
      <c r="N8" s="77"/>
      <c r="O8" s="123"/>
      <c r="P8" s="123"/>
      <c r="Q8" s="123"/>
      <c r="R8" s="63"/>
      <c r="S8" s="145" t="s">
        <v>35</v>
      </c>
    </row>
    <row r="9" spans="1:19" x14ac:dyDescent="0.25">
      <c r="A9" s="77" t="s">
        <v>198</v>
      </c>
      <c r="B9" s="123">
        <v>7</v>
      </c>
      <c r="C9" s="63">
        <v>42529</v>
      </c>
      <c r="D9" s="63"/>
      <c r="E9" s="63"/>
      <c r="F9" s="145" t="s">
        <v>196</v>
      </c>
      <c r="G9" s="77"/>
      <c r="H9" s="124">
        <v>913.69</v>
      </c>
      <c r="I9" s="124">
        <v>913.69</v>
      </c>
      <c r="J9" s="125">
        <v>3.6389999999999998</v>
      </c>
      <c r="K9" s="94">
        <v>3324.9179100000001</v>
      </c>
      <c r="L9" s="94"/>
      <c r="M9" s="77"/>
      <c r="N9" s="77"/>
      <c r="O9" s="123"/>
      <c r="P9" s="123"/>
      <c r="Q9" s="123"/>
      <c r="R9" s="63"/>
      <c r="S9" s="145" t="s">
        <v>35</v>
      </c>
    </row>
    <row r="10" spans="1:19" x14ac:dyDescent="0.25">
      <c r="A10" s="77" t="s">
        <v>197</v>
      </c>
      <c r="B10" s="123">
        <v>10</v>
      </c>
      <c r="C10" s="63">
        <v>42529</v>
      </c>
      <c r="D10" s="63"/>
      <c r="E10" s="63"/>
      <c r="F10" s="145" t="s">
        <v>196</v>
      </c>
      <c r="G10" s="77"/>
      <c r="H10" s="124">
        <v>12342.75</v>
      </c>
      <c r="I10" s="124">
        <v>12261.33</v>
      </c>
      <c r="J10" s="125">
        <v>3.6389999999999998</v>
      </c>
      <c r="K10" s="94">
        <v>44618.979869999996</v>
      </c>
      <c r="L10" s="94"/>
      <c r="M10" s="77"/>
      <c r="N10" s="77"/>
      <c r="O10" s="123"/>
      <c r="P10" s="123"/>
      <c r="Q10" s="123"/>
      <c r="R10" s="63"/>
      <c r="S10" s="145" t="s">
        <v>35</v>
      </c>
    </row>
    <row r="11" spans="1:19" x14ac:dyDescent="0.25">
      <c r="A11" s="77" t="s">
        <v>197</v>
      </c>
      <c r="B11" s="123">
        <v>8</v>
      </c>
      <c r="C11" s="63">
        <v>42529</v>
      </c>
      <c r="D11" s="63"/>
      <c r="E11" s="63"/>
      <c r="F11" s="145" t="s">
        <v>196</v>
      </c>
      <c r="G11" s="77"/>
      <c r="H11" s="124">
        <v>7110.81</v>
      </c>
      <c r="I11" s="124">
        <v>7085.1</v>
      </c>
      <c r="J11" s="125">
        <v>3.4369999999999998</v>
      </c>
      <c r="K11" s="94">
        <v>24351.488700000002</v>
      </c>
      <c r="L11" s="94"/>
      <c r="M11" s="77"/>
      <c r="N11" s="77"/>
      <c r="O11" s="123"/>
      <c r="P11" s="123"/>
      <c r="Q11" s="123"/>
      <c r="R11" s="63"/>
      <c r="S11" s="145" t="s">
        <v>35</v>
      </c>
    </row>
    <row r="12" spans="1:19" x14ac:dyDescent="0.25">
      <c r="A12" s="77" t="s">
        <v>198</v>
      </c>
      <c r="B12" s="123">
        <v>9</v>
      </c>
      <c r="C12" s="63">
        <v>42530</v>
      </c>
      <c r="D12" s="63"/>
      <c r="E12" s="63"/>
      <c r="F12" s="145" t="s">
        <v>196</v>
      </c>
      <c r="G12" s="77"/>
      <c r="H12" s="124">
        <v>179.96</v>
      </c>
      <c r="I12" s="124">
        <v>179.96</v>
      </c>
      <c r="J12" s="125">
        <v>3.4369999999999998</v>
      </c>
      <c r="K12" s="94">
        <v>618.52251999999999</v>
      </c>
      <c r="L12" s="94"/>
      <c r="M12" s="77"/>
      <c r="N12" s="77"/>
      <c r="O12" s="123"/>
      <c r="P12" s="123"/>
      <c r="Q12" s="123"/>
      <c r="R12" s="63"/>
      <c r="S12" s="145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285D-FA3C-450A-AF6E-76F31E7097EF}">
  <dimension ref="A1:X12"/>
  <sheetViews>
    <sheetView workbookViewId="0">
      <selection activeCell="H9" sqref="H9"/>
    </sheetView>
  </sheetViews>
  <sheetFormatPr defaultRowHeight="15" x14ac:dyDescent="0.25"/>
  <cols>
    <col min="1" max="1" width="22.85546875" bestFit="1" customWidth="1"/>
    <col min="2" max="2" width="6" bestFit="1" customWidth="1"/>
    <col min="3" max="3" width="9.5703125" bestFit="1" customWidth="1"/>
    <col min="4" max="4" width="12.28515625" bestFit="1" customWidth="1"/>
    <col min="5" max="5" width="8.7109375" bestFit="1" customWidth="1"/>
    <col min="6" max="6" width="8" bestFit="1" customWidth="1"/>
    <col min="7" max="7" width="9.85546875" bestFit="1" customWidth="1"/>
    <col min="8" max="8" width="10.85546875" bestFit="1" customWidth="1"/>
    <col min="9" max="9" width="8.7109375" bestFit="1" customWidth="1"/>
    <col min="10" max="10" width="10" bestFit="1" customWidth="1"/>
    <col min="11" max="11" width="8.5703125" bestFit="1" customWidth="1"/>
    <col min="12" max="12" width="10.7109375" bestFit="1" customWidth="1"/>
    <col min="13" max="13" width="7.7109375" bestFit="1" customWidth="1"/>
    <col min="14" max="14" width="8.5703125" bestFit="1" customWidth="1"/>
    <col min="15" max="15" width="3" bestFit="1" customWidth="1"/>
    <col min="16" max="16" width="8.85546875" bestFit="1" customWidth="1"/>
    <col min="17" max="17" width="17.7109375" bestFit="1" customWidth="1"/>
    <col min="18" max="18" width="6.85546875" bestFit="1" customWidth="1"/>
    <col min="19" max="19" width="9.7109375" bestFit="1" customWidth="1"/>
    <col min="20" max="20" width="11.5703125" bestFit="1" customWidth="1"/>
    <col min="21" max="21" width="5.85546875" bestFit="1" customWidth="1"/>
    <col min="22" max="22" width="8.85546875" bestFit="1" customWidth="1"/>
    <col min="23" max="23" width="11.42578125" bestFit="1" customWidth="1"/>
    <col min="24" max="24" width="18" bestFit="1" customWidth="1"/>
  </cols>
  <sheetData>
    <row r="1" spans="1:24" ht="15.75" x14ac:dyDescent="0.25">
      <c r="A1" s="78" t="s">
        <v>141</v>
      </c>
      <c r="B1" s="78" t="s">
        <v>142</v>
      </c>
      <c r="C1" s="78" t="s">
        <v>143</v>
      </c>
      <c r="D1" s="78" t="s">
        <v>144</v>
      </c>
      <c r="E1" s="79" t="s">
        <v>145</v>
      </c>
      <c r="F1" s="79" t="s">
        <v>146</v>
      </c>
      <c r="G1" s="83" t="s">
        <v>81</v>
      </c>
      <c r="H1" s="84">
        <f>SUBTOTAL(9,H3:H18438)</f>
        <v>4717.1284615384611</v>
      </c>
      <c r="I1" s="84">
        <f>SUBTOTAL(9,I3:I18438)</f>
        <v>446</v>
      </c>
      <c r="J1" s="84">
        <f>SUBTOTAL(9,J3:J18438)</f>
        <v>5163.1284615384611</v>
      </c>
      <c r="K1" s="85"/>
      <c r="L1" s="86">
        <f>SUBTOTAL(9,L3:L18438)</f>
        <v>16992.342449999996</v>
      </c>
      <c r="M1" s="86"/>
      <c r="N1" s="86">
        <f>SUBTOTAL(9,N3:N11669)</f>
        <v>147.43610000000001</v>
      </c>
      <c r="O1" s="87"/>
      <c r="P1" s="81"/>
      <c r="Q1" s="82"/>
      <c r="R1" s="82"/>
      <c r="S1" s="82"/>
      <c r="T1" s="41"/>
      <c r="U1" s="82"/>
      <c r="V1" s="88"/>
      <c r="W1" s="81"/>
      <c r="X1" s="95" t="s">
        <v>182</v>
      </c>
    </row>
    <row r="2" spans="1:24" ht="22.5" x14ac:dyDescent="0.25">
      <c r="A2" s="45" t="s">
        <v>83</v>
      </c>
      <c r="B2" s="45" t="s">
        <v>84</v>
      </c>
      <c r="C2" s="45" t="s">
        <v>85</v>
      </c>
      <c r="D2" s="45" t="s">
        <v>148</v>
      </c>
      <c r="E2" s="46" t="s">
        <v>87</v>
      </c>
      <c r="F2" s="45" t="s">
        <v>88</v>
      </c>
      <c r="G2" s="45" t="s">
        <v>89</v>
      </c>
      <c r="H2" s="89" t="s">
        <v>90</v>
      </c>
      <c r="I2" s="89" t="s">
        <v>91</v>
      </c>
      <c r="J2" s="48" t="s">
        <v>92</v>
      </c>
      <c r="K2" s="90" t="s">
        <v>149</v>
      </c>
      <c r="L2" s="48" t="s">
        <v>94</v>
      </c>
      <c r="M2" s="48" t="s">
        <v>150</v>
      </c>
      <c r="N2" s="48" t="s">
        <v>151</v>
      </c>
      <c r="O2" s="91" t="s">
        <v>152</v>
      </c>
      <c r="P2" s="45" t="s">
        <v>96</v>
      </c>
      <c r="Q2" s="50" t="s">
        <v>97</v>
      </c>
      <c r="R2" s="45" t="s">
        <v>98</v>
      </c>
      <c r="S2" s="45" t="s">
        <v>99</v>
      </c>
      <c r="T2" s="45" t="s">
        <v>100</v>
      </c>
      <c r="U2" s="45" t="s">
        <v>101</v>
      </c>
      <c r="V2" s="51" t="s">
        <v>102</v>
      </c>
      <c r="W2" s="45" t="s">
        <v>103</v>
      </c>
      <c r="X2" s="45" t="s">
        <v>153</v>
      </c>
    </row>
    <row r="3" spans="1:24" x14ac:dyDescent="0.25">
      <c r="A3" s="60" t="s">
        <v>154</v>
      </c>
      <c r="B3" s="61" t="s">
        <v>155</v>
      </c>
      <c r="C3" s="62">
        <v>43007</v>
      </c>
      <c r="D3" s="62">
        <v>43010</v>
      </c>
      <c r="E3" s="63"/>
      <c r="F3" s="135">
        <v>43018</v>
      </c>
      <c r="G3" s="64"/>
      <c r="H3" s="65">
        <v>160</v>
      </c>
      <c r="I3" s="65">
        <v>54</v>
      </c>
      <c r="J3" s="65">
        <v>214</v>
      </c>
      <c r="K3" s="92">
        <v>3.2734999999999999</v>
      </c>
      <c r="L3" s="67">
        <f>+K3*J3</f>
        <v>700.529</v>
      </c>
      <c r="M3" s="67"/>
      <c r="N3" s="67">
        <f t="shared" ref="N3:N8" si="0">+I3*K3*0.1</f>
        <v>17.6769</v>
      </c>
      <c r="O3" s="67"/>
      <c r="P3" s="68" t="s">
        <v>156</v>
      </c>
      <c r="Q3" s="69"/>
      <c r="R3" s="70"/>
      <c r="S3" s="70"/>
      <c r="T3" s="62"/>
      <c r="U3" s="70"/>
      <c r="V3" s="72"/>
      <c r="W3" s="71"/>
      <c r="X3" s="137" t="s">
        <v>35</v>
      </c>
    </row>
    <row r="4" spans="1:24" x14ac:dyDescent="0.25">
      <c r="A4" s="60" t="s">
        <v>154</v>
      </c>
      <c r="B4" s="61" t="s">
        <v>157</v>
      </c>
      <c r="C4" s="62">
        <v>43010</v>
      </c>
      <c r="D4" s="62">
        <v>43010</v>
      </c>
      <c r="E4" s="62"/>
      <c r="F4" s="135">
        <v>43018</v>
      </c>
      <c r="G4" s="64"/>
      <c r="H4" s="65">
        <v>1250.25</v>
      </c>
      <c r="I4" s="65">
        <v>44</v>
      </c>
      <c r="J4" s="65">
        <v>1294.25</v>
      </c>
      <c r="K4" s="92">
        <v>3.2709999999999999</v>
      </c>
      <c r="L4" s="67">
        <f>+K4*J4</f>
        <v>4233.4917500000001</v>
      </c>
      <c r="M4" s="67"/>
      <c r="N4" s="67">
        <f t="shared" si="0"/>
        <v>14.392400000000002</v>
      </c>
      <c r="O4" s="67"/>
      <c r="P4" s="68" t="s">
        <v>158</v>
      </c>
      <c r="Q4" s="69"/>
      <c r="R4" s="73"/>
      <c r="S4" s="73"/>
      <c r="T4" s="62"/>
      <c r="U4" s="73"/>
      <c r="V4" s="75"/>
      <c r="W4" s="74"/>
      <c r="X4" s="137" t="s">
        <v>35</v>
      </c>
    </row>
    <row r="5" spans="1:24" x14ac:dyDescent="0.25">
      <c r="A5" s="60" t="s">
        <v>154</v>
      </c>
      <c r="B5" s="61" t="s">
        <v>159</v>
      </c>
      <c r="C5" s="62">
        <v>43010</v>
      </c>
      <c r="D5" s="62">
        <v>43010</v>
      </c>
      <c r="E5" s="62"/>
      <c r="F5" s="135">
        <v>43018</v>
      </c>
      <c r="G5" s="64"/>
      <c r="H5" s="65">
        <v>554.41999999999996</v>
      </c>
      <c r="I5" s="65">
        <v>54</v>
      </c>
      <c r="J5" s="65">
        <v>608.41999999999996</v>
      </c>
      <c r="K5" s="92">
        <v>3.2709999999999999</v>
      </c>
      <c r="L5" s="67">
        <f>+K5*J5</f>
        <v>1990.1418199999998</v>
      </c>
      <c r="M5" s="67"/>
      <c r="N5" s="67">
        <f t="shared" si="0"/>
        <v>17.663399999999999</v>
      </c>
      <c r="O5" s="67"/>
      <c r="P5" s="68" t="s">
        <v>160</v>
      </c>
      <c r="Q5" s="69"/>
      <c r="R5" s="69"/>
      <c r="S5" s="69"/>
      <c r="T5" s="62"/>
      <c r="U5" s="69"/>
      <c r="V5" s="76"/>
      <c r="W5" s="68"/>
      <c r="X5" s="137" t="s">
        <v>35</v>
      </c>
    </row>
    <row r="6" spans="1:24" x14ac:dyDescent="0.25">
      <c r="A6" s="60" t="s">
        <v>154</v>
      </c>
      <c r="B6" s="61" t="s">
        <v>161</v>
      </c>
      <c r="C6" s="62">
        <v>43010</v>
      </c>
      <c r="D6" s="62">
        <v>43010</v>
      </c>
      <c r="E6" s="62"/>
      <c r="F6" s="135">
        <v>43018</v>
      </c>
      <c r="G6" s="64"/>
      <c r="H6" s="65">
        <v>819.88</v>
      </c>
      <c r="I6" s="65">
        <v>54</v>
      </c>
      <c r="J6" s="65">
        <v>873.88</v>
      </c>
      <c r="K6" s="92">
        <v>3.2709999999999999</v>
      </c>
      <c r="L6" s="67">
        <f>+K6*J6</f>
        <v>2858.4614799999999</v>
      </c>
      <c r="M6" s="67"/>
      <c r="N6" s="67">
        <f t="shared" si="0"/>
        <v>17.663399999999999</v>
      </c>
      <c r="O6" s="67"/>
      <c r="P6" s="68" t="s">
        <v>162</v>
      </c>
      <c r="Q6" s="69"/>
      <c r="R6" s="69"/>
      <c r="S6" s="69"/>
      <c r="T6" s="62"/>
      <c r="U6" s="69"/>
      <c r="V6" s="76"/>
      <c r="W6" s="68"/>
      <c r="X6" s="137" t="s">
        <v>35</v>
      </c>
    </row>
    <row r="7" spans="1:24" x14ac:dyDescent="0.25">
      <c r="A7" s="60" t="s">
        <v>154</v>
      </c>
      <c r="B7" s="61" t="s">
        <v>163</v>
      </c>
      <c r="C7" s="62">
        <v>43032</v>
      </c>
      <c r="D7" s="62">
        <v>43032</v>
      </c>
      <c r="E7" s="62"/>
      <c r="F7" s="135">
        <v>43049</v>
      </c>
      <c r="G7" s="64"/>
      <c r="H7" s="65">
        <v>114.28</v>
      </c>
      <c r="I7" s="65">
        <v>54</v>
      </c>
      <c r="J7" s="65">
        <v>168.28</v>
      </c>
      <c r="K7" s="92">
        <v>3.335</v>
      </c>
      <c r="L7" s="67">
        <v>561.21379999999999</v>
      </c>
      <c r="M7" s="67"/>
      <c r="N7" s="67">
        <f t="shared" si="0"/>
        <v>18.009</v>
      </c>
      <c r="O7" s="67"/>
      <c r="P7" s="68" t="s">
        <v>164</v>
      </c>
      <c r="Q7" s="69" t="s">
        <v>165</v>
      </c>
      <c r="R7" s="69"/>
      <c r="S7" s="69"/>
      <c r="T7" s="62"/>
      <c r="U7" s="69"/>
      <c r="V7" s="76"/>
      <c r="W7" s="68"/>
      <c r="X7" s="137" t="s">
        <v>35</v>
      </c>
    </row>
    <row r="8" spans="1:24" x14ac:dyDescent="0.25">
      <c r="A8" s="60" t="s">
        <v>154</v>
      </c>
      <c r="B8" s="61" t="s">
        <v>166</v>
      </c>
      <c r="C8" s="62">
        <v>43032</v>
      </c>
      <c r="D8" s="62">
        <v>43032</v>
      </c>
      <c r="E8" s="62"/>
      <c r="F8" s="135">
        <v>43049</v>
      </c>
      <c r="G8" s="64"/>
      <c r="H8" s="65">
        <v>407.48</v>
      </c>
      <c r="I8" s="93">
        <v>44</v>
      </c>
      <c r="J8" s="65">
        <v>451.48</v>
      </c>
      <c r="K8" s="92">
        <v>3.335</v>
      </c>
      <c r="L8" s="67">
        <v>1505.6858</v>
      </c>
      <c r="M8" s="67"/>
      <c r="N8" s="67">
        <f t="shared" si="0"/>
        <v>14.674000000000001</v>
      </c>
      <c r="O8" s="67"/>
      <c r="P8" s="68" t="s">
        <v>167</v>
      </c>
      <c r="Q8" s="69" t="s">
        <v>168</v>
      </c>
      <c r="R8" s="69"/>
      <c r="S8" s="69"/>
      <c r="T8" s="62"/>
      <c r="U8" s="69"/>
      <c r="V8" s="76"/>
      <c r="W8" s="68"/>
      <c r="X8" s="137" t="s">
        <v>35</v>
      </c>
    </row>
    <row r="9" spans="1:24" x14ac:dyDescent="0.25">
      <c r="A9" s="60" t="s">
        <v>169</v>
      </c>
      <c r="B9" s="61" t="s">
        <v>170</v>
      </c>
      <c r="C9" s="62">
        <v>43032</v>
      </c>
      <c r="D9" s="62">
        <v>43032</v>
      </c>
      <c r="E9" s="62"/>
      <c r="F9" s="135">
        <v>43049</v>
      </c>
      <c r="G9" s="64"/>
      <c r="H9" s="65">
        <v>421.53846153846155</v>
      </c>
      <c r="I9" s="94"/>
      <c r="J9" s="65">
        <v>421.53846153846155</v>
      </c>
      <c r="K9" s="92">
        <v>3.25</v>
      </c>
      <c r="L9" s="67">
        <v>1370</v>
      </c>
      <c r="M9" s="67">
        <v>52</v>
      </c>
      <c r="N9" s="67"/>
      <c r="O9" s="67"/>
      <c r="P9" s="68" t="s">
        <v>171</v>
      </c>
      <c r="Q9" s="69" t="s">
        <v>172</v>
      </c>
      <c r="R9" s="69"/>
      <c r="S9" s="69"/>
      <c r="T9" s="62"/>
      <c r="U9" s="69"/>
      <c r="V9" s="76"/>
      <c r="W9" s="68"/>
      <c r="X9" s="137" t="s">
        <v>35</v>
      </c>
    </row>
    <row r="10" spans="1:24" x14ac:dyDescent="0.25">
      <c r="A10" s="60" t="s">
        <v>154</v>
      </c>
      <c r="B10" s="61" t="s">
        <v>173</v>
      </c>
      <c r="C10" s="62">
        <v>43032</v>
      </c>
      <c r="D10" s="62">
        <v>43032</v>
      </c>
      <c r="E10" s="62"/>
      <c r="F10" s="135">
        <v>43049</v>
      </c>
      <c r="G10" s="64"/>
      <c r="H10" s="65">
        <v>423.42</v>
      </c>
      <c r="I10" s="93">
        <v>54</v>
      </c>
      <c r="J10" s="65">
        <v>477.42</v>
      </c>
      <c r="K10" s="92">
        <v>3.335</v>
      </c>
      <c r="L10" s="67">
        <v>1592.1957</v>
      </c>
      <c r="M10" s="67"/>
      <c r="N10" s="67">
        <f t="shared" ref="N10:N12" si="1">+I10*K10*0.1</f>
        <v>18.009</v>
      </c>
      <c r="O10" s="67"/>
      <c r="P10" s="68" t="s">
        <v>174</v>
      </c>
      <c r="Q10" s="69" t="s">
        <v>175</v>
      </c>
      <c r="R10" s="69"/>
      <c r="S10" s="69"/>
      <c r="T10" s="62"/>
      <c r="U10" s="69"/>
      <c r="V10" s="76"/>
      <c r="W10" s="68"/>
      <c r="X10" s="137" t="s">
        <v>35</v>
      </c>
    </row>
    <row r="11" spans="1:24" x14ac:dyDescent="0.25">
      <c r="A11" s="60" t="s">
        <v>154</v>
      </c>
      <c r="B11" s="61" t="s">
        <v>176</v>
      </c>
      <c r="C11" s="62">
        <v>43032</v>
      </c>
      <c r="D11" s="62">
        <v>43032</v>
      </c>
      <c r="E11" s="62"/>
      <c r="F11" s="135">
        <v>43049</v>
      </c>
      <c r="G11" s="64"/>
      <c r="H11" s="65">
        <v>204.84</v>
      </c>
      <c r="I11" s="93">
        <v>44</v>
      </c>
      <c r="J11" s="65">
        <v>248.84</v>
      </c>
      <c r="K11" s="92">
        <v>3.335</v>
      </c>
      <c r="L11" s="67">
        <v>829.88139999999999</v>
      </c>
      <c r="M11" s="67"/>
      <c r="N11" s="67">
        <f t="shared" si="1"/>
        <v>14.674000000000001</v>
      </c>
      <c r="O11" s="67"/>
      <c r="P11" s="68" t="s">
        <v>177</v>
      </c>
      <c r="Q11" s="69" t="s">
        <v>178</v>
      </c>
      <c r="R11" s="69"/>
      <c r="S11" s="69"/>
      <c r="T11" s="62"/>
      <c r="U11" s="69"/>
      <c r="V11" s="76"/>
      <c r="W11" s="68"/>
      <c r="X11" s="137" t="s">
        <v>35</v>
      </c>
    </row>
    <row r="12" spans="1:24" x14ac:dyDescent="0.25">
      <c r="A12" s="60" t="s">
        <v>154</v>
      </c>
      <c r="B12" s="61" t="s">
        <v>179</v>
      </c>
      <c r="C12" s="62">
        <v>43032</v>
      </c>
      <c r="D12" s="62">
        <v>43032</v>
      </c>
      <c r="E12" s="62"/>
      <c r="F12" s="135">
        <v>43049</v>
      </c>
      <c r="G12" s="64"/>
      <c r="H12" s="65">
        <v>361.02</v>
      </c>
      <c r="I12" s="93">
        <v>44</v>
      </c>
      <c r="J12" s="65">
        <v>405.02</v>
      </c>
      <c r="K12" s="92">
        <v>3.335</v>
      </c>
      <c r="L12" s="67">
        <v>1350.7417</v>
      </c>
      <c r="M12" s="67"/>
      <c r="N12" s="67">
        <f t="shared" si="1"/>
        <v>14.674000000000001</v>
      </c>
      <c r="O12" s="67"/>
      <c r="P12" s="68" t="s">
        <v>180</v>
      </c>
      <c r="Q12" s="69" t="s">
        <v>181</v>
      </c>
      <c r="R12" s="69"/>
      <c r="S12" s="69"/>
      <c r="T12" s="62"/>
      <c r="U12" s="69"/>
      <c r="V12" s="76"/>
      <c r="W12" s="68"/>
      <c r="X12" s="137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B403-E2EB-4DAB-AE91-95036F5DD32A}">
  <dimension ref="A1:AL12"/>
  <sheetViews>
    <sheetView workbookViewId="0">
      <selection activeCell="I2" sqref="I2"/>
    </sheetView>
  </sheetViews>
  <sheetFormatPr defaultRowHeight="15" x14ac:dyDescent="0.25"/>
  <cols>
    <col min="1" max="1" width="23.140625" bestFit="1" customWidth="1"/>
    <col min="2" max="2" width="5.28515625" bestFit="1" customWidth="1"/>
    <col min="3" max="3" width="9.5703125" bestFit="1" customWidth="1"/>
    <col min="4" max="4" width="13.7109375" bestFit="1" customWidth="1"/>
    <col min="5" max="5" width="8.7109375" bestFit="1" customWidth="1"/>
    <col min="6" max="6" width="8" bestFit="1" customWidth="1"/>
    <col min="7" max="7" width="9.85546875" bestFit="1" customWidth="1"/>
    <col min="8" max="8" width="10.85546875" bestFit="1" customWidth="1"/>
    <col min="9" max="9" width="8.7109375" bestFit="1" customWidth="1"/>
    <col min="10" max="10" width="10.85546875" bestFit="1" customWidth="1"/>
    <col min="11" max="11" width="8.5703125" bestFit="1" customWidth="1"/>
    <col min="12" max="12" width="10.7109375" bestFit="1" customWidth="1"/>
    <col min="13" max="13" width="9.85546875" bestFit="1" customWidth="1"/>
    <col min="14" max="14" width="8.85546875" bestFit="1" customWidth="1"/>
    <col min="15" max="15" width="31.7109375" bestFit="1" customWidth="1"/>
    <col min="16" max="16" width="6.85546875" bestFit="1" customWidth="1"/>
    <col min="17" max="17" width="11.28515625" bestFit="1" customWidth="1"/>
    <col min="18" max="18" width="11.5703125" bestFit="1" customWidth="1"/>
    <col min="19" max="19" width="7" bestFit="1" customWidth="1"/>
    <col min="20" max="20" width="8.85546875" bestFit="1" customWidth="1"/>
    <col min="21" max="21" width="11.42578125" bestFit="1" customWidth="1"/>
    <col min="22" max="22" width="22.28515625" bestFit="1" customWidth="1"/>
    <col min="24" max="24" width="13.5703125" bestFit="1" customWidth="1"/>
    <col min="25" max="25" width="11.42578125" bestFit="1" customWidth="1"/>
    <col min="26" max="26" width="23" bestFit="1" customWidth="1"/>
    <col min="27" max="27" width="8.5703125" bestFit="1" customWidth="1"/>
    <col min="28" max="28" width="7.85546875" bestFit="1" customWidth="1"/>
    <col min="29" max="29" width="9.42578125" bestFit="1" customWidth="1"/>
    <col min="30" max="30" width="7.28515625" bestFit="1" customWidth="1"/>
    <col min="31" max="31" width="8.28515625" bestFit="1" customWidth="1"/>
    <col min="32" max="32" width="7.140625" bestFit="1" customWidth="1"/>
    <col min="33" max="33" width="10.7109375" bestFit="1" customWidth="1"/>
    <col min="34" max="34" width="9.85546875" bestFit="1" customWidth="1"/>
    <col min="35" max="35" width="7.7109375" bestFit="1" customWidth="1"/>
    <col min="36" max="36" width="10.7109375" bestFit="1" customWidth="1"/>
    <col min="37" max="37" width="9.85546875" bestFit="1" customWidth="1"/>
    <col min="38" max="38" width="7.7109375" bestFit="1" customWidth="1"/>
  </cols>
  <sheetData>
    <row r="1" spans="1:38" ht="15.75" x14ac:dyDescent="0.25">
      <c r="A1" s="78" t="s">
        <v>141</v>
      </c>
      <c r="B1" s="78" t="s">
        <v>142</v>
      </c>
      <c r="C1" s="78" t="s">
        <v>143</v>
      </c>
      <c r="D1" s="78" t="s">
        <v>144</v>
      </c>
      <c r="E1" s="79" t="s">
        <v>145</v>
      </c>
      <c r="F1" s="79" t="s">
        <v>146</v>
      </c>
      <c r="G1" s="34" t="s">
        <v>81</v>
      </c>
      <c r="H1" s="35">
        <f>SUBTOTAL(9,H3:H64273)</f>
        <v>11274.19</v>
      </c>
      <c r="I1" s="35">
        <f>SUBTOTAL(9,I3:I64273)</f>
        <v>324.78000000000003</v>
      </c>
      <c r="J1" s="35">
        <f>SUBTOTAL(9,J3:J64273)</f>
        <v>11598.97</v>
      </c>
      <c r="K1" s="36"/>
      <c r="L1" s="37">
        <f>SUBTOTAL(9,L3:L64273)</f>
        <v>45716.683045999998</v>
      </c>
      <c r="M1" s="37">
        <f>SUBTOTAL(9,M3:M64273)</f>
        <v>1264.689496</v>
      </c>
      <c r="N1" s="33"/>
      <c r="O1" s="38"/>
      <c r="P1" s="39"/>
      <c r="Q1" s="39"/>
      <c r="R1" s="33"/>
      <c r="S1" s="32"/>
      <c r="T1" s="40"/>
      <c r="U1" s="32"/>
      <c r="V1" s="38"/>
      <c r="W1" s="38"/>
      <c r="X1" s="33"/>
      <c r="Y1" s="32"/>
      <c r="Z1" s="41" t="s">
        <v>82</v>
      </c>
      <c r="AA1" s="42">
        <f>AVERAGE(AA3:AA7441)</f>
        <v>3.7450100000000006</v>
      </c>
      <c r="AB1" s="42">
        <f>AVERAGE(AB3:AB7441)</f>
        <v>3.6735000000000002</v>
      </c>
      <c r="AC1" s="43">
        <f>SUBTOTAL(9,AC3:AC7441)</f>
        <v>11108.725007973631</v>
      </c>
      <c r="AD1" s="43">
        <f>SUBTOTAL(9,AD3:AD7441)</f>
        <v>568.83500797363331</v>
      </c>
      <c r="AE1" s="44">
        <f>AVERAGE(AE3:AE7441)</f>
        <v>2.4200353885939663E-2</v>
      </c>
      <c r="AF1" s="44">
        <f>AVERAGE(AF3:AF7441)</f>
        <v>5.4759879712037787E-2</v>
      </c>
      <c r="AG1" s="42">
        <f>SUBTOTAL(9,AG3:AG7441)</f>
        <v>38718.285915</v>
      </c>
      <c r="AH1" s="42">
        <f>SUBTOTAL(9,AH3:AH7441)</f>
        <v>3077.1810549999946</v>
      </c>
      <c r="AI1" s="44">
        <f>AVERAGE(AI3:AI2710)</f>
        <v>8.0285442065760451E-2</v>
      </c>
      <c r="AJ1" s="42">
        <f>SUBTOTAL(9,AJ3:AJ7441)</f>
        <v>39655.282136000002</v>
      </c>
      <c r="AK1" s="42">
        <f>SUBTOTAL(9,AK3:AK7441)</f>
        <v>2140.1848339999979</v>
      </c>
      <c r="AL1" s="44">
        <f>AVERAGE(AL3:AL2710)</f>
        <v>5.4759879712037884E-2</v>
      </c>
    </row>
    <row r="2" spans="1:38" ht="56.25" x14ac:dyDescent="0.25">
      <c r="A2" s="45" t="s">
        <v>83</v>
      </c>
      <c r="B2" s="45" t="s">
        <v>84</v>
      </c>
      <c r="C2" s="45" t="s">
        <v>85</v>
      </c>
      <c r="D2" s="45" t="s">
        <v>86</v>
      </c>
      <c r="E2" s="46" t="s">
        <v>87</v>
      </c>
      <c r="F2" s="45" t="s">
        <v>88</v>
      </c>
      <c r="G2" s="45" t="s">
        <v>89</v>
      </c>
      <c r="H2" s="47" t="s">
        <v>90</v>
      </c>
      <c r="I2" s="47" t="s">
        <v>91</v>
      </c>
      <c r="J2" s="48" t="s">
        <v>92</v>
      </c>
      <c r="K2" s="49" t="s">
        <v>93</v>
      </c>
      <c r="L2" s="48" t="s">
        <v>94</v>
      </c>
      <c r="M2" s="48" t="s">
        <v>95</v>
      </c>
      <c r="N2" s="45" t="s">
        <v>96</v>
      </c>
      <c r="O2" s="50" t="s">
        <v>97</v>
      </c>
      <c r="P2" s="45" t="s">
        <v>98</v>
      </c>
      <c r="Q2" s="45" t="s">
        <v>99</v>
      </c>
      <c r="R2" s="45" t="s">
        <v>100</v>
      </c>
      <c r="S2" s="45" t="s">
        <v>101</v>
      </c>
      <c r="T2" s="51" t="s">
        <v>102</v>
      </c>
      <c r="U2" s="45" t="s">
        <v>103</v>
      </c>
      <c r="V2" s="52" t="s">
        <v>104</v>
      </c>
      <c r="W2" s="53"/>
      <c r="X2" s="54" t="s">
        <v>105</v>
      </c>
      <c r="Y2" s="54" t="s">
        <v>106</v>
      </c>
      <c r="Z2" s="55">
        <v>43490</v>
      </c>
      <c r="AA2" s="56" t="s">
        <v>107</v>
      </c>
      <c r="AB2" s="57" t="s">
        <v>108</v>
      </c>
      <c r="AC2" s="57" t="s">
        <v>109</v>
      </c>
      <c r="AD2" s="57" t="s">
        <v>110</v>
      </c>
      <c r="AE2" s="56" t="s">
        <v>111</v>
      </c>
      <c r="AF2" s="56" t="s">
        <v>112</v>
      </c>
      <c r="AG2" s="58" t="s">
        <v>113</v>
      </c>
      <c r="AH2" s="58" t="s">
        <v>114</v>
      </c>
      <c r="AI2" s="58" t="s">
        <v>115</v>
      </c>
      <c r="AJ2" s="59" t="s">
        <v>116</v>
      </c>
      <c r="AK2" s="59" t="s">
        <v>117</v>
      </c>
      <c r="AL2" s="59" t="s">
        <v>115</v>
      </c>
    </row>
    <row r="3" spans="1:38" x14ac:dyDescent="0.25">
      <c r="A3" s="60" t="s">
        <v>118</v>
      </c>
      <c r="B3" s="61" t="s">
        <v>119</v>
      </c>
      <c r="C3" s="62">
        <v>43487</v>
      </c>
      <c r="D3" s="62">
        <v>43487</v>
      </c>
      <c r="E3" s="63"/>
      <c r="F3" s="64">
        <v>43500</v>
      </c>
      <c r="G3" s="135"/>
      <c r="H3" s="65">
        <v>450</v>
      </c>
      <c r="I3" s="65">
        <v>34.32</v>
      </c>
      <c r="J3" s="65">
        <v>484.32</v>
      </c>
      <c r="K3" s="66">
        <f>+L3/J3</f>
        <v>3.9649999999999999</v>
      </c>
      <c r="L3" s="67">
        <v>1920.3288</v>
      </c>
      <c r="M3" s="67">
        <f>+I3*K3</f>
        <v>136.0788</v>
      </c>
      <c r="N3" s="68" t="s">
        <v>120</v>
      </c>
      <c r="O3" s="69" t="s">
        <v>121</v>
      </c>
      <c r="P3" s="70"/>
      <c r="Q3" s="71" t="s">
        <v>122</v>
      </c>
      <c r="R3" s="62">
        <v>43468</v>
      </c>
      <c r="S3" s="68">
        <v>1377638</v>
      </c>
      <c r="T3" s="72"/>
      <c r="U3" s="71" t="s">
        <v>123</v>
      </c>
      <c r="V3" s="62">
        <v>43501</v>
      </c>
      <c r="W3" s="136"/>
      <c r="X3" s="137">
        <v>43501</v>
      </c>
      <c r="Y3" s="138" t="s">
        <v>124</v>
      </c>
      <c r="Z3" s="139">
        <v>43528</v>
      </c>
      <c r="AA3" s="140">
        <v>3.7624</v>
      </c>
      <c r="AB3" s="140">
        <v>3.6735000000000002</v>
      </c>
      <c r="AC3" s="141">
        <f>+L3/AA3</f>
        <v>510.39995747395278</v>
      </c>
      <c r="AD3" s="141">
        <f>+AC3-J3</f>
        <v>26.079957473952788</v>
      </c>
      <c r="AE3" s="142">
        <f>+AA3/AB3-1</f>
        <v>2.4200353885939663E-2</v>
      </c>
      <c r="AF3" s="142">
        <f>+K3/AA3-1</f>
        <v>5.3848607271953952E-2</v>
      </c>
      <c r="AG3" s="143">
        <f>+J3*AB3</f>
        <v>1779.1495200000002</v>
      </c>
      <c r="AH3" s="143">
        <f>+L3-AG3</f>
        <v>141.17927999999984</v>
      </c>
      <c r="AI3" s="142">
        <f>(+L3/AG3)-1</f>
        <v>7.9352116510140069E-2</v>
      </c>
      <c r="AJ3" s="143">
        <f>+J3*AA3</f>
        <v>1822.2055679999999</v>
      </c>
      <c r="AK3" s="143">
        <f>+L3-AJ3</f>
        <v>98.123232000000144</v>
      </c>
      <c r="AL3" s="142">
        <f>(L3/AJ3)-1</f>
        <v>5.3848607271954174E-2</v>
      </c>
    </row>
    <row r="4" spans="1:38" x14ac:dyDescent="0.25">
      <c r="A4" s="60" t="s">
        <v>118</v>
      </c>
      <c r="B4" s="61" t="s">
        <v>119</v>
      </c>
      <c r="C4" s="62">
        <v>43487</v>
      </c>
      <c r="D4" s="62">
        <v>43487</v>
      </c>
      <c r="E4" s="62"/>
      <c r="F4" s="64">
        <v>43500</v>
      </c>
      <c r="G4" s="135"/>
      <c r="H4" s="65">
        <v>450</v>
      </c>
      <c r="I4" s="65">
        <v>34.32</v>
      </c>
      <c r="J4" s="65">
        <v>484.32</v>
      </c>
      <c r="K4" s="66">
        <f t="shared" ref="K4:K12" si="0">+L4/J4</f>
        <v>3.9649999999999999</v>
      </c>
      <c r="L4" s="67">
        <v>1920.3288</v>
      </c>
      <c r="M4" s="67">
        <f t="shared" ref="M4:M12" si="1">+I4*K4</f>
        <v>136.0788</v>
      </c>
      <c r="N4" s="68" t="s">
        <v>125</v>
      </c>
      <c r="O4" s="69" t="s">
        <v>126</v>
      </c>
      <c r="P4" s="73"/>
      <c r="Q4" s="74" t="s">
        <v>127</v>
      </c>
      <c r="R4" s="62">
        <v>43468</v>
      </c>
      <c r="S4" s="68">
        <v>1377637</v>
      </c>
      <c r="T4" s="75"/>
      <c r="U4" s="74" t="s">
        <v>123</v>
      </c>
      <c r="V4" s="62">
        <v>43501</v>
      </c>
      <c r="W4" s="136"/>
      <c r="X4" s="137">
        <v>43501</v>
      </c>
      <c r="Y4" s="138" t="s">
        <v>124</v>
      </c>
      <c r="Z4" s="139">
        <v>43529</v>
      </c>
      <c r="AA4" s="140">
        <v>3.7624</v>
      </c>
      <c r="AB4" s="140">
        <v>3.6735000000000002</v>
      </c>
      <c r="AC4" s="141">
        <f t="shared" ref="AC4:AC6" si="2">+L4/AA4</f>
        <v>510.39995747395278</v>
      </c>
      <c r="AD4" s="141">
        <f t="shared" ref="AD4:AD6" si="3">+AC4-J4</f>
        <v>26.079957473952788</v>
      </c>
      <c r="AE4" s="142">
        <f t="shared" ref="AE4:AE11" si="4">+AA4/AB4-1</f>
        <v>2.4200353885939663E-2</v>
      </c>
      <c r="AF4" s="142">
        <f t="shared" ref="AF4:AF11" si="5">+K4/AA4-1</f>
        <v>5.3848607271953952E-2</v>
      </c>
      <c r="AG4" s="143">
        <f t="shared" ref="AG4:AG6" si="6">+J4*AB4</f>
        <v>1779.1495200000002</v>
      </c>
      <c r="AH4" s="143">
        <f t="shared" ref="AH4:AH6" si="7">+L4-AG4</f>
        <v>141.17927999999984</v>
      </c>
      <c r="AI4" s="142">
        <f t="shared" ref="AI4:AI6" si="8">(+L4/AG4)-1</f>
        <v>7.9352116510140069E-2</v>
      </c>
      <c r="AJ4" s="143">
        <f t="shared" ref="AJ4:AJ6" si="9">+J4*AA4</f>
        <v>1822.2055679999999</v>
      </c>
      <c r="AK4" s="143">
        <f t="shared" ref="AK4:AK6" si="10">+L4-AJ4</f>
        <v>98.123232000000144</v>
      </c>
      <c r="AL4" s="142">
        <f t="shared" ref="AL4:AL6" si="11">(L4/AJ4)-1</f>
        <v>5.3848607271954174E-2</v>
      </c>
    </row>
    <row r="5" spans="1:38" x14ac:dyDescent="0.25">
      <c r="A5" s="60" t="s">
        <v>118</v>
      </c>
      <c r="B5" s="61" t="s">
        <v>119</v>
      </c>
      <c r="C5" s="62">
        <v>43487</v>
      </c>
      <c r="D5" s="62">
        <v>43487</v>
      </c>
      <c r="E5" s="62"/>
      <c r="F5" s="64">
        <v>43500</v>
      </c>
      <c r="G5" s="135"/>
      <c r="H5" s="65">
        <v>450</v>
      </c>
      <c r="I5" s="65">
        <v>34.32</v>
      </c>
      <c r="J5" s="65">
        <v>484.32</v>
      </c>
      <c r="K5" s="66">
        <f t="shared" si="0"/>
        <v>3.9649999999999999</v>
      </c>
      <c r="L5" s="67">
        <v>1920.3288</v>
      </c>
      <c r="M5" s="67">
        <f t="shared" si="1"/>
        <v>136.0788</v>
      </c>
      <c r="N5" s="68" t="s">
        <v>128</v>
      </c>
      <c r="O5" s="69" t="s">
        <v>129</v>
      </c>
      <c r="P5" s="69"/>
      <c r="Q5" s="68">
        <v>61016462204</v>
      </c>
      <c r="R5" s="62">
        <v>43468</v>
      </c>
      <c r="S5" s="68">
        <v>1377636</v>
      </c>
      <c r="T5" s="76"/>
      <c r="U5" s="68" t="s">
        <v>123</v>
      </c>
      <c r="V5" s="62">
        <v>43501</v>
      </c>
      <c r="W5" s="136"/>
      <c r="X5" s="137">
        <v>43501</v>
      </c>
      <c r="Y5" s="138" t="s">
        <v>124</v>
      </c>
      <c r="Z5" s="139">
        <v>43574</v>
      </c>
      <c r="AA5" s="140">
        <v>3.7624</v>
      </c>
      <c r="AB5" s="140">
        <v>3.6735000000000002</v>
      </c>
      <c r="AC5" s="141">
        <f t="shared" si="2"/>
        <v>510.39995747395278</v>
      </c>
      <c r="AD5" s="141">
        <f t="shared" si="3"/>
        <v>26.079957473952788</v>
      </c>
      <c r="AE5" s="142">
        <f t="shared" si="4"/>
        <v>2.4200353885939663E-2</v>
      </c>
      <c r="AF5" s="142">
        <f t="shared" si="5"/>
        <v>5.3848607271953952E-2</v>
      </c>
      <c r="AG5" s="143">
        <f t="shared" si="6"/>
        <v>1779.1495200000002</v>
      </c>
      <c r="AH5" s="143">
        <f t="shared" si="7"/>
        <v>141.17927999999984</v>
      </c>
      <c r="AI5" s="142">
        <f t="shared" si="8"/>
        <v>7.9352116510140069E-2</v>
      </c>
      <c r="AJ5" s="143">
        <f t="shared" si="9"/>
        <v>1822.2055679999999</v>
      </c>
      <c r="AK5" s="143">
        <f t="shared" si="10"/>
        <v>98.123232000000144</v>
      </c>
      <c r="AL5" s="142">
        <f t="shared" si="11"/>
        <v>5.3848607271954174E-2</v>
      </c>
    </row>
    <row r="6" spans="1:38" x14ac:dyDescent="0.25">
      <c r="A6" s="60" t="s">
        <v>118</v>
      </c>
      <c r="B6" s="61" t="s">
        <v>119</v>
      </c>
      <c r="C6" s="62">
        <v>43487</v>
      </c>
      <c r="D6" s="62">
        <v>43487</v>
      </c>
      <c r="E6" s="62"/>
      <c r="F6" s="64">
        <v>43500</v>
      </c>
      <c r="G6" s="135"/>
      <c r="H6" s="65">
        <v>200</v>
      </c>
      <c r="I6" s="65">
        <v>34.32</v>
      </c>
      <c r="J6" s="65">
        <v>234.32</v>
      </c>
      <c r="K6" s="66">
        <f t="shared" si="0"/>
        <v>3.9649999999999994</v>
      </c>
      <c r="L6" s="67">
        <v>929.07879999999989</v>
      </c>
      <c r="M6" s="67">
        <f t="shared" si="1"/>
        <v>136.07879999999997</v>
      </c>
      <c r="N6" s="68" t="s">
        <v>130</v>
      </c>
      <c r="O6" s="69" t="s">
        <v>131</v>
      </c>
      <c r="P6" s="69"/>
      <c r="Q6" s="68">
        <v>45836850763</v>
      </c>
      <c r="R6" s="62">
        <v>43476</v>
      </c>
      <c r="S6" s="68">
        <v>1381389</v>
      </c>
      <c r="T6" s="76"/>
      <c r="U6" s="68" t="s">
        <v>123</v>
      </c>
      <c r="V6" s="62">
        <v>43501</v>
      </c>
      <c r="W6" s="136"/>
      <c r="X6" s="137">
        <v>43501</v>
      </c>
      <c r="Y6" s="138" t="s">
        <v>124</v>
      </c>
      <c r="Z6" s="139">
        <v>43586</v>
      </c>
      <c r="AA6" s="140">
        <v>3.7624</v>
      </c>
      <c r="AB6" s="140">
        <v>3.6735000000000002</v>
      </c>
      <c r="AC6" s="141">
        <f t="shared" si="2"/>
        <v>246.93780565596424</v>
      </c>
      <c r="AD6" s="141">
        <f t="shared" si="3"/>
        <v>12.617805655964247</v>
      </c>
      <c r="AE6" s="142">
        <f t="shared" si="4"/>
        <v>2.4200353885939663E-2</v>
      </c>
      <c r="AF6" s="142">
        <f t="shared" si="5"/>
        <v>5.3848607271953952E-2</v>
      </c>
      <c r="AG6" s="143">
        <f t="shared" si="6"/>
        <v>860.77452000000005</v>
      </c>
      <c r="AH6" s="143">
        <f t="shared" si="7"/>
        <v>68.304279999999835</v>
      </c>
      <c r="AI6" s="142">
        <f t="shared" si="8"/>
        <v>7.9352116510140069E-2</v>
      </c>
      <c r="AJ6" s="143">
        <f t="shared" si="9"/>
        <v>881.60556799999995</v>
      </c>
      <c r="AK6" s="143">
        <f t="shared" si="10"/>
        <v>47.473231999999939</v>
      </c>
      <c r="AL6" s="142">
        <f t="shared" si="11"/>
        <v>5.3848607271953952E-2</v>
      </c>
    </row>
    <row r="7" spans="1:38" x14ac:dyDescent="0.25">
      <c r="A7" s="60" t="s">
        <v>132</v>
      </c>
      <c r="B7" s="61" t="s">
        <v>119</v>
      </c>
      <c r="C7" s="62">
        <v>43487</v>
      </c>
      <c r="D7" s="62">
        <v>43487</v>
      </c>
      <c r="E7" s="62"/>
      <c r="F7" s="64">
        <v>43500</v>
      </c>
      <c r="G7" s="135"/>
      <c r="H7" s="65">
        <v>286.7</v>
      </c>
      <c r="I7" s="65">
        <v>28.18</v>
      </c>
      <c r="J7" s="65">
        <v>314.88</v>
      </c>
      <c r="K7" s="66">
        <f t="shared" si="0"/>
        <v>3.7134999999999998</v>
      </c>
      <c r="L7" s="67">
        <v>1169.3068799999999</v>
      </c>
      <c r="M7" s="67">
        <f t="shared" si="1"/>
        <v>104.64643</v>
      </c>
      <c r="N7" s="68" t="s">
        <v>38</v>
      </c>
      <c r="O7" s="69" t="s">
        <v>36</v>
      </c>
      <c r="P7" s="69"/>
      <c r="Q7" s="68">
        <v>41915044871</v>
      </c>
      <c r="R7" s="62">
        <v>43476</v>
      </c>
      <c r="S7" s="68">
        <v>1384948</v>
      </c>
      <c r="T7" s="76"/>
      <c r="U7" s="68" t="s">
        <v>133</v>
      </c>
      <c r="V7" s="62">
        <v>43501</v>
      </c>
      <c r="W7" s="136"/>
      <c r="X7" s="137">
        <v>43501</v>
      </c>
      <c r="Y7" s="138" t="s">
        <v>124</v>
      </c>
      <c r="Z7" s="139">
        <v>43636</v>
      </c>
      <c r="AA7" s="140">
        <f>+K7</f>
        <v>3.7134999999999998</v>
      </c>
      <c r="AB7" s="141"/>
      <c r="AC7" s="141"/>
      <c r="AD7" s="141">
        <f t="shared" ref="AD7:AD12" si="12">+(K7-AA7)*J7</f>
        <v>0</v>
      </c>
      <c r="AE7" s="142"/>
      <c r="AF7" s="142"/>
      <c r="AG7" s="144"/>
      <c r="AH7" s="144"/>
      <c r="AI7" s="144"/>
      <c r="AJ7" s="144"/>
      <c r="AK7" s="144"/>
      <c r="AL7" s="144"/>
    </row>
    <row r="8" spans="1:38" x14ac:dyDescent="0.25">
      <c r="A8" s="60" t="s">
        <v>132</v>
      </c>
      <c r="B8" s="61" t="s">
        <v>119</v>
      </c>
      <c r="C8" s="62">
        <v>43487</v>
      </c>
      <c r="D8" s="62">
        <v>43487</v>
      </c>
      <c r="E8" s="62"/>
      <c r="F8" s="64">
        <v>43500</v>
      </c>
      <c r="G8" s="135"/>
      <c r="H8" s="65">
        <v>286.7</v>
      </c>
      <c r="I8" s="65">
        <v>28.18</v>
      </c>
      <c r="J8" s="65">
        <v>314.88</v>
      </c>
      <c r="K8" s="66">
        <f t="shared" si="0"/>
        <v>3.7134999999999998</v>
      </c>
      <c r="L8" s="67">
        <v>1169.3068799999999</v>
      </c>
      <c r="M8" s="67">
        <f t="shared" si="1"/>
        <v>104.64643</v>
      </c>
      <c r="N8" s="68" t="s">
        <v>30</v>
      </c>
      <c r="O8" s="69" t="s">
        <v>28</v>
      </c>
      <c r="P8" s="69"/>
      <c r="Q8" s="68">
        <v>44291925883</v>
      </c>
      <c r="R8" s="62">
        <v>43476</v>
      </c>
      <c r="S8" s="68">
        <v>1384947</v>
      </c>
      <c r="T8" s="76"/>
      <c r="U8" s="68" t="s">
        <v>133</v>
      </c>
      <c r="V8" s="62">
        <v>43501</v>
      </c>
      <c r="W8" s="136"/>
      <c r="X8" s="137">
        <v>43501</v>
      </c>
      <c r="Y8" s="138" t="s">
        <v>124</v>
      </c>
      <c r="Z8" s="139">
        <v>43655</v>
      </c>
      <c r="AA8" s="140">
        <f t="shared" ref="AA8" si="13">+K8</f>
        <v>3.7134999999999998</v>
      </c>
      <c r="AB8" s="141"/>
      <c r="AC8" s="141"/>
      <c r="AD8" s="141">
        <f t="shared" si="12"/>
        <v>0</v>
      </c>
      <c r="AE8" s="142"/>
      <c r="AF8" s="142"/>
      <c r="AG8" s="144"/>
      <c r="AH8" s="144"/>
      <c r="AI8" s="144"/>
      <c r="AJ8" s="144"/>
      <c r="AK8" s="144"/>
      <c r="AL8" s="144"/>
    </row>
    <row r="9" spans="1:38" x14ac:dyDescent="0.25">
      <c r="A9" s="60" t="s">
        <v>118</v>
      </c>
      <c r="B9" s="61" t="s">
        <v>119</v>
      </c>
      <c r="C9" s="62">
        <v>43487</v>
      </c>
      <c r="D9" s="62">
        <v>43487</v>
      </c>
      <c r="E9" s="62"/>
      <c r="F9" s="64">
        <v>43500</v>
      </c>
      <c r="G9" s="135"/>
      <c r="H9" s="65">
        <v>7183.84</v>
      </c>
      <c r="I9" s="65">
        <v>34.32</v>
      </c>
      <c r="J9" s="65">
        <v>7218.16</v>
      </c>
      <c r="K9" s="66">
        <f t="shared" si="0"/>
        <v>3.9649999999999999</v>
      </c>
      <c r="L9" s="67">
        <v>28620.004399999998</v>
      </c>
      <c r="M9" s="67">
        <f t="shared" si="1"/>
        <v>136.0788</v>
      </c>
      <c r="N9" s="68" t="s">
        <v>134</v>
      </c>
      <c r="O9" s="69" t="s">
        <v>135</v>
      </c>
      <c r="P9" s="69"/>
      <c r="Q9" s="68">
        <v>87555328968</v>
      </c>
      <c r="R9" s="62">
        <v>43469</v>
      </c>
      <c r="S9" s="68">
        <v>1377357</v>
      </c>
      <c r="T9" s="76"/>
      <c r="U9" s="68" t="s">
        <v>123</v>
      </c>
      <c r="V9" s="62">
        <v>43501</v>
      </c>
      <c r="W9" s="136"/>
      <c r="X9" s="137">
        <v>43501</v>
      </c>
      <c r="Y9" s="138" t="s">
        <v>124</v>
      </c>
      <c r="Z9" s="139">
        <v>43753</v>
      </c>
      <c r="AA9" s="140">
        <v>3.7624</v>
      </c>
      <c r="AB9" s="140">
        <v>3.6735000000000002</v>
      </c>
      <c r="AC9" s="141">
        <f t="shared" ref="AC9:AC11" si="14">+L9/AA9</f>
        <v>7606.8478630661275</v>
      </c>
      <c r="AD9" s="141">
        <f t="shared" ref="AD9:AD11" si="15">+AC9-J9</f>
        <v>388.68786306612765</v>
      </c>
      <c r="AE9" s="142">
        <f t="shared" si="4"/>
        <v>2.4200353885939663E-2</v>
      </c>
      <c r="AF9" s="142">
        <f t="shared" si="5"/>
        <v>5.3848607271953952E-2</v>
      </c>
      <c r="AG9" s="143">
        <f t="shared" ref="AG9:AG11" si="16">+J9*AB9</f>
        <v>26515.910760000002</v>
      </c>
      <c r="AH9" s="143">
        <f t="shared" ref="AH9:AH11" si="17">+L9-AG9</f>
        <v>2104.0936399999955</v>
      </c>
      <c r="AI9" s="142">
        <f t="shared" ref="AI9:AI11" si="18">(+L9/AG9)-1</f>
        <v>7.9352116510140069E-2</v>
      </c>
      <c r="AJ9" s="143">
        <f t="shared" ref="AJ9:AJ11" si="19">+J9*AA9</f>
        <v>27157.605184</v>
      </c>
      <c r="AK9" s="143">
        <f t="shared" ref="AK9:AK11" si="20">+L9-AJ9</f>
        <v>1462.399215999998</v>
      </c>
      <c r="AL9" s="142">
        <f t="shared" ref="AL9:AL11" si="21">(L9/AJ9)-1</f>
        <v>5.3848607271953952E-2</v>
      </c>
    </row>
    <row r="10" spans="1:38" x14ac:dyDescent="0.25">
      <c r="A10" s="60" t="s">
        <v>118</v>
      </c>
      <c r="B10" s="61" t="s">
        <v>119</v>
      </c>
      <c r="C10" s="62">
        <v>43487</v>
      </c>
      <c r="D10" s="62">
        <v>43487</v>
      </c>
      <c r="E10" s="62"/>
      <c r="F10" s="64">
        <v>43500</v>
      </c>
      <c r="G10" s="135"/>
      <c r="H10" s="65">
        <v>1400</v>
      </c>
      <c r="I10" s="65">
        <v>34.32</v>
      </c>
      <c r="J10" s="65">
        <v>1434.32</v>
      </c>
      <c r="K10" s="66">
        <f t="shared" si="0"/>
        <v>3.9649999999999999</v>
      </c>
      <c r="L10" s="67">
        <v>5687.0787999999993</v>
      </c>
      <c r="M10" s="67">
        <f t="shared" si="1"/>
        <v>136.0788</v>
      </c>
      <c r="N10" s="68" t="s">
        <v>136</v>
      </c>
      <c r="O10" s="69" t="s">
        <v>62</v>
      </c>
      <c r="P10" s="69"/>
      <c r="Q10" s="68" t="s">
        <v>137</v>
      </c>
      <c r="R10" s="62">
        <v>43483</v>
      </c>
      <c r="S10" s="68">
        <v>1378928</v>
      </c>
      <c r="T10" s="76"/>
      <c r="U10" s="68" t="s">
        <v>123</v>
      </c>
      <c r="V10" s="62">
        <v>43501</v>
      </c>
      <c r="W10" s="136"/>
      <c r="X10" s="137">
        <v>43501</v>
      </c>
      <c r="Y10" s="138" t="s">
        <v>124</v>
      </c>
      <c r="Z10" s="139">
        <v>43784</v>
      </c>
      <c r="AA10" s="140">
        <v>3.7624</v>
      </c>
      <c r="AB10" s="140">
        <v>3.6735000000000002</v>
      </c>
      <c r="AC10" s="141">
        <f t="shared" si="14"/>
        <v>1511.556134382309</v>
      </c>
      <c r="AD10" s="141">
        <f t="shared" si="15"/>
        <v>77.236134382309046</v>
      </c>
      <c r="AE10" s="142">
        <f t="shared" si="4"/>
        <v>2.4200353885939663E-2</v>
      </c>
      <c r="AF10" s="142">
        <f t="shared" si="5"/>
        <v>5.3848607271953952E-2</v>
      </c>
      <c r="AG10" s="143">
        <f t="shared" si="16"/>
        <v>5268.9745199999998</v>
      </c>
      <c r="AH10" s="143">
        <f t="shared" si="17"/>
        <v>418.10427999999956</v>
      </c>
      <c r="AI10" s="142">
        <f t="shared" si="18"/>
        <v>7.9352116510140069E-2</v>
      </c>
      <c r="AJ10" s="143">
        <f t="shared" si="19"/>
        <v>5396.4855680000001</v>
      </c>
      <c r="AK10" s="143">
        <f t="shared" si="20"/>
        <v>290.59323199999926</v>
      </c>
      <c r="AL10" s="142">
        <f t="shared" si="21"/>
        <v>5.3848607271953952E-2</v>
      </c>
    </row>
    <row r="11" spans="1:38" x14ac:dyDescent="0.25">
      <c r="A11" s="60" t="s">
        <v>118</v>
      </c>
      <c r="B11" s="61" t="s">
        <v>138</v>
      </c>
      <c r="C11" s="62">
        <v>43491</v>
      </c>
      <c r="D11" s="62">
        <v>43491</v>
      </c>
      <c r="E11" s="62"/>
      <c r="F11" s="64">
        <v>43500</v>
      </c>
      <c r="G11" s="135"/>
      <c r="H11" s="65">
        <v>171.95</v>
      </c>
      <c r="I11" s="65">
        <v>28.18</v>
      </c>
      <c r="J11" s="65">
        <v>200.13</v>
      </c>
      <c r="K11" s="66">
        <f t="shared" si="0"/>
        <v>3.9889999999999994</v>
      </c>
      <c r="L11" s="67">
        <v>798.31856999999991</v>
      </c>
      <c r="M11" s="67">
        <f t="shared" si="1"/>
        <v>112.41001999999999</v>
      </c>
      <c r="N11" s="68" t="s">
        <v>139</v>
      </c>
      <c r="O11" s="69" t="s">
        <v>140</v>
      </c>
      <c r="P11" s="69"/>
      <c r="Q11" s="68">
        <v>64485404072</v>
      </c>
      <c r="R11" s="62">
        <v>43479</v>
      </c>
      <c r="S11" s="68">
        <v>1377625</v>
      </c>
      <c r="T11" s="76"/>
      <c r="U11" s="68" t="s">
        <v>133</v>
      </c>
      <c r="V11" s="62">
        <v>43501</v>
      </c>
      <c r="W11" s="136"/>
      <c r="X11" s="137">
        <v>43501</v>
      </c>
      <c r="Y11" s="138" t="s">
        <v>124</v>
      </c>
      <c r="Z11" s="139">
        <v>43789</v>
      </c>
      <c r="AA11" s="140">
        <v>3.7624</v>
      </c>
      <c r="AB11" s="140">
        <v>3.6735000000000002</v>
      </c>
      <c r="AC11" s="141">
        <f t="shared" si="14"/>
        <v>212.183332447374</v>
      </c>
      <c r="AD11" s="141">
        <f t="shared" si="15"/>
        <v>12.053332447374004</v>
      </c>
      <c r="AE11" s="142">
        <f t="shared" si="4"/>
        <v>2.4200353885939663E-2</v>
      </c>
      <c r="AF11" s="142">
        <f t="shared" si="5"/>
        <v>6.0227514352540812E-2</v>
      </c>
      <c r="AG11" s="143">
        <f t="shared" si="16"/>
        <v>735.17755499999998</v>
      </c>
      <c r="AH11" s="143">
        <f t="shared" si="17"/>
        <v>63.141014999999925</v>
      </c>
      <c r="AI11" s="142">
        <f t="shared" si="18"/>
        <v>8.58853953994827E-2</v>
      </c>
      <c r="AJ11" s="143">
        <f t="shared" si="19"/>
        <v>752.969112</v>
      </c>
      <c r="AK11" s="143">
        <f t="shared" si="20"/>
        <v>45.349457999999913</v>
      </c>
      <c r="AL11" s="142">
        <f t="shared" si="21"/>
        <v>6.0227514352540812E-2</v>
      </c>
    </row>
    <row r="12" spans="1:38" x14ac:dyDescent="0.25">
      <c r="A12" s="60" t="s">
        <v>132</v>
      </c>
      <c r="B12" s="61" t="s">
        <v>138</v>
      </c>
      <c r="C12" s="62">
        <v>43491</v>
      </c>
      <c r="D12" s="62">
        <v>43491</v>
      </c>
      <c r="E12" s="62"/>
      <c r="F12" s="64">
        <v>43500</v>
      </c>
      <c r="G12" s="135"/>
      <c r="H12" s="65">
        <v>395</v>
      </c>
      <c r="I12" s="65">
        <v>34.32</v>
      </c>
      <c r="J12" s="65">
        <v>429.32</v>
      </c>
      <c r="K12" s="66">
        <f t="shared" si="0"/>
        <v>3.6863000000000001</v>
      </c>
      <c r="L12" s="67">
        <v>1582.602316</v>
      </c>
      <c r="M12" s="67">
        <f t="shared" si="1"/>
        <v>126.51381600000001</v>
      </c>
      <c r="N12" s="68" t="s">
        <v>43</v>
      </c>
      <c r="O12" s="69" t="s">
        <v>41</v>
      </c>
      <c r="P12" s="69"/>
      <c r="Q12" s="68">
        <v>34819126091</v>
      </c>
      <c r="R12" s="62">
        <v>43475</v>
      </c>
      <c r="S12" s="68">
        <v>1378502</v>
      </c>
      <c r="T12" s="76"/>
      <c r="U12" s="68" t="s">
        <v>123</v>
      </c>
      <c r="V12" s="62">
        <v>43501</v>
      </c>
      <c r="W12" s="136"/>
      <c r="X12" s="137">
        <v>43501</v>
      </c>
      <c r="Y12" s="138" t="s">
        <v>124</v>
      </c>
      <c r="Z12" s="139">
        <v>43823</v>
      </c>
      <c r="AA12" s="140">
        <f t="shared" ref="AA12" si="22">+K12</f>
        <v>3.6863000000000001</v>
      </c>
      <c r="AB12" s="141"/>
      <c r="AC12" s="141"/>
      <c r="AD12" s="141">
        <f t="shared" si="12"/>
        <v>0</v>
      </c>
      <c r="AE12" s="142"/>
      <c r="AF12" s="142"/>
      <c r="AG12" s="144"/>
      <c r="AH12" s="144"/>
      <c r="AI12" s="144"/>
      <c r="AJ12" s="144"/>
      <c r="AK12" s="144"/>
      <c r="AL12" s="14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9599-40C0-4A4F-8191-B9BAEDA847EA}">
  <dimension ref="A1:Z11"/>
  <sheetViews>
    <sheetView workbookViewId="0">
      <selection activeCell="K2" sqref="K2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2.140625" bestFit="1" customWidth="1"/>
    <col min="4" max="5" width="9" bestFit="1" customWidth="1"/>
    <col min="6" max="6" width="28.5703125" bestFit="1" customWidth="1"/>
    <col min="7" max="7" width="9" bestFit="1" customWidth="1"/>
    <col min="8" max="8" width="20.28515625" bestFit="1" customWidth="1"/>
    <col min="9" max="9" width="9" bestFit="1" customWidth="1"/>
    <col min="10" max="10" width="41.42578125" bestFit="1" customWidth="1"/>
    <col min="11" max="11" width="8.28515625" bestFit="1" customWidth="1"/>
    <col min="12" max="12" width="9.85546875" bestFit="1" customWidth="1"/>
    <col min="13" max="13" width="12.5703125" bestFit="1" customWidth="1"/>
    <col min="14" max="14" width="15.42578125" bestFit="1" customWidth="1"/>
    <col min="15" max="15" width="9.5703125" bestFit="1" customWidth="1"/>
    <col min="16" max="17" width="7.85546875" bestFit="1" customWidth="1"/>
    <col min="18" max="18" width="9" bestFit="1" customWidth="1"/>
    <col min="19" max="19" width="3.42578125" bestFit="1" customWidth="1"/>
    <col min="20" max="20" width="8.85546875" bestFit="1" customWidth="1"/>
    <col min="21" max="21" width="8.28515625" bestFit="1" customWidth="1"/>
    <col min="22" max="23" width="8.7109375" bestFit="1" customWidth="1"/>
    <col min="24" max="24" width="6.85546875" bestFit="1" customWidth="1"/>
    <col min="25" max="25" width="10" bestFit="1" customWidth="1"/>
    <col min="26" max="26" width="8.5703125" bestFit="1" customWidth="1"/>
  </cols>
  <sheetData>
    <row r="1" spans="1:26" ht="45" x14ac:dyDescent="0.25">
      <c r="A1" s="96" t="s">
        <v>0</v>
      </c>
      <c r="B1" s="97" t="s">
        <v>1</v>
      </c>
      <c r="C1" s="98" t="s">
        <v>2</v>
      </c>
      <c r="D1" s="97" t="s">
        <v>3</v>
      </c>
      <c r="E1" s="97" t="s">
        <v>4</v>
      </c>
      <c r="F1" s="99" t="s">
        <v>5</v>
      </c>
      <c r="G1" s="100" t="s">
        <v>6</v>
      </c>
      <c r="H1" s="99" t="s">
        <v>7</v>
      </c>
      <c r="I1" s="97" t="s">
        <v>8</v>
      </c>
      <c r="J1" s="101" t="s">
        <v>9</v>
      </c>
      <c r="K1" s="102" t="s">
        <v>10</v>
      </c>
      <c r="L1" s="103" t="s">
        <v>11</v>
      </c>
      <c r="M1" s="101" t="s">
        <v>12</v>
      </c>
      <c r="N1" s="104" t="s">
        <v>13</v>
      </c>
      <c r="O1" s="97" t="s">
        <v>14</v>
      </c>
      <c r="P1" s="97" t="s">
        <v>15</v>
      </c>
      <c r="Q1" s="97" t="s">
        <v>16</v>
      </c>
      <c r="R1" s="99" t="s">
        <v>17</v>
      </c>
      <c r="S1" s="105" t="s">
        <v>18</v>
      </c>
      <c r="T1" s="1" t="s">
        <v>19</v>
      </c>
      <c r="U1" s="106" t="s">
        <v>20</v>
      </c>
      <c r="V1" s="107" t="s">
        <v>21</v>
      </c>
      <c r="W1" s="107" t="s">
        <v>22</v>
      </c>
      <c r="X1" s="96" t="s">
        <v>23</v>
      </c>
      <c r="Y1" s="108" t="s">
        <v>24</v>
      </c>
      <c r="Z1" s="107" t="s">
        <v>25</v>
      </c>
    </row>
    <row r="2" spans="1:26" ht="34.5" x14ac:dyDescent="0.25">
      <c r="A2" s="127">
        <v>43494</v>
      </c>
      <c r="B2" s="2" t="s">
        <v>26</v>
      </c>
      <c r="C2" s="3" t="s">
        <v>27</v>
      </c>
      <c r="D2" s="4">
        <v>43507</v>
      </c>
      <c r="E2" s="4">
        <v>43476</v>
      </c>
      <c r="F2" s="5" t="s">
        <v>28</v>
      </c>
      <c r="G2" s="2">
        <v>1384947</v>
      </c>
      <c r="H2" s="5" t="s">
        <v>29</v>
      </c>
      <c r="I2" s="2" t="s">
        <v>30</v>
      </c>
      <c r="J2" s="3" t="s">
        <v>31</v>
      </c>
      <c r="K2" s="6">
        <v>286.7</v>
      </c>
      <c r="L2" s="7">
        <v>1064.6600000000001</v>
      </c>
      <c r="M2" s="3" t="s">
        <v>32</v>
      </c>
      <c r="N2" s="8">
        <v>2983</v>
      </c>
      <c r="O2" s="9" t="s">
        <v>33</v>
      </c>
      <c r="P2" s="2">
        <v>0</v>
      </c>
      <c r="Q2" s="2"/>
      <c r="R2" s="10" t="s">
        <v>28</v>
      </c>
      <c r="S2" s="11"/>
      <c r="T2" s="128" t="s">
        <v>34</v>
      </c>
      <c r="U2" s="129"/>
      <c r="V2" s="130" t="s">
        <v>35</v>
      </c>
      <c r="W2" s="131">
        <v>43500</v>
      </c>
      <c r="X2" s="132"/>
      <c r="Y2" s="133"/>
      <c r="Z2" s="134">
        <v>43500</v>
      </c>
    </row>
    <row r="3" spans="1:26" ht="23.25" x14ac:dyDescent="0.25">
      <c r="A3" s="127">
        <v>43494</v>
      </c>
      <c r="B3" s="12" t="s">
        <v>26</v>
      </c>
      <c r="C3" s="13" t="s">
        <v>27</v>
      </c>
      <c r="D3" s="14">
        <v>43507</v>
      </c>
      <c r="E3" s="14">
        <v>43476</v>
      </c>
      <c r="F3" s="15" t="s">
        <v>36</v>
      </c>
      <c r="G3" s="12">
        <v>1384948</v>
      </c>
      <c r="H3" s="15" t="s">
        <v>37</v>
      </c>
      <c r="I3" s="12" t="s">
        <v>38</v>
      </c>
      <c r="J3" s="13" t="s">
        <v>31</v>
      </c>
      <c r="K3" s="16">
        <v>286.7</v>
      </c>
      <c r="L3" s="17">
        <v>1064.6600000000001</v>
      </c>
      <c r="M3" s="13" t="s">
        <v>39</v>
      </c>
      <c r="N3" s="18">
        <v>3046</v>
      </c>
      <c r="O3" s="19" t="s">
        <v>40</v>
      </c>
      <c r="P3" s="12">
        <v>7</v>
      </c>
      <c r="Q3" s="12"/>
      <c r="R3" s="20" t="s">
        <v>36</v>
      </c>
      <c r="S3" s="11"/>
      <c r="T3" s="128" t="s">
        <v>34</v>
      </c>
      <c r="U3" s="129"/>
      <c r="V3" s="130" t="s">
        <v>35</v>
      </c>
      <c r="W3" s="131">
        <v>43500</v>
      </c>
      <c r="X3" s="132"/>
      <c r="Y3" s="133"/>
      <c r="Z3" s="134">
        <v>43500</v>
      </c>
    </row>
    <row r="4" spans="1:26" ht="34.5" x14ac:dyDescent="0.25">
      <c r="A4" s="127">
        <v>43494</v>
      </c>
      <c r="B4" s="12" t="s">
        <v>26</v>
      </c>
      <c r="C4" s="13" t="s">
        <v>27</v>
      </c>
      <c r="D4" s="14">
        <v>43511</v>
      </c>
      <c r="E4" s="14">
        <v>43475</v>
      </c>
      <c r="F4" s="15" t="s">
        <v>41</v>
      </c>
      <c r="G4" s="12">
        <v>1378502</v>
      </c>
      <c r="H4" s="15" t="s">
        <v>42</v>
      </c>
      <c r="I4" s="12" t="s">
        <v>43</v>
      </c>
      <c r="J4" s="13" t="s">
        <v>44</v>
      </c>
      <c r="K4" s="16">
        <v>395</v>
      </c>
      <c r="L4" s="17">
        <v>1547.2</v>
      </c>
      <c r="M4" s="13" t="s">
        <v>45</v>
      </c>
      <c r="N4" s="18">
        <v>210</v>
      </c>
      <c r="O4" s="19" t="s">
        <v>46</v>
      </c>
      <c r="P4" s="12">
        <v>6</v>
      </c>
      <c r="Q4" s="12"/>
      <c r="R4" s="20" t="s">
        <v>47</v>
      </c>
      <c r="S4" s="11"/>
      <c r="T4" s="128" t="s">
        <v>34</v>
      </c>
      <c r="U4" s="129"/>
      <c r="V4" s="130" t="s">
        <v>35</v>
      </c>
      <c r="W4" s="131">
        <v>43500</v>
      </c>
      <c r="X4" s="132"/>
      <c r="Y4" s="133"/>
      <c r="Z4" s="134">
        <v>43500</v>
      </c>
    </row>
    <row r="5" spans="1:26" ht="34.5" x14ac:dyDescent="0.25">
      <c r="A5" s="127">
        <v>43494</v>
      </c>
      <c r="B5" s="12" t="s">
        <v>26</v>
      </c>
      <c r="C5" s="13" t="s">
        <v>27</v>
      </c>
      <c r="D5" s="14">
        <v>43511</v>
      </c>
      <c r="E5" s="14">
        <v>43475</v>
      </c>
      <c r="F5" s="15" t="s">
        <v>48</v>
      </c>
      <c r="G5" s="12">
        <v>1378504</v>
      </c>
      <c r="H5" s="15" t="s">
        <v>49</v>
      </c>
      <c r="I5" s="12" t="s">
        <v>50</v>
      </c>
      <c r="J5" s="13" t="s">
        <v>44</v>
      </c>
      <c r="K5" s="16">
        <v>395</v>
      </c>
      <c r="L5" s="17">
        <v>1547.2</v>
      </c>
      <c r="M5" s="13" t="s">
        <v>45</v>
      </c>
      <c r="N5" s="18">
        <v>210</v>
      </c>
      <c r="O5" s="19" t="s">
        <v>46</v>
      </c>
      <c r="P5" s="12">
        <v>6</v>
      </c>
      <c r="Q5" s="12"/>
      <c r="R5" s="20" t="s">
        <v>47</v>
      </c>
      <c r="S5" s="11"/>
      <c r="T5" s="128" t="s">
        <v>34</v>
      </c>
      <c r="U5" s="129"/>
      <c r="V5" s="130" t="s">
        <v>35</v>
      </c>
      <c r="W5" s="131">
        <v>43500</v>
      </c>
      <c r="X5" s="132"/>
      <c r="Y5" s="133"/>
      <c r="Z5" s="134">
        <v>43500</v>
      </c>
    </row>
    <row r="6" spans="1:26" ht="45.75" x14ac:dyDescent="0.25">
      <c r="A6" s="127">
        <v>43496</v>
      </c>
      <c r="B6" s="21" t="s">
        <v>26</v>
      </c>
      <c r="C6" s="22" t="s">
        <v>27</v>
      </c>
      <c r="D6" s="23">
        <v>43517</v>
      </c>
      <c r="E6" s="23">
        <v>43484</v>
      </c>
      <c r="F6" s="24" t="s">
        <v>51</v>
      </c>
      <c r="G6" s="21">
        <v>1382187</v>
      </c>
      <c r="H6" s="24" t="s">
        <v>52</v>
      </c>
      <c r="I6" s="21" t="s">
        <v>53</v>
      </c>
      <c r="J6" s="22" t="s">
        <v>54</v>
      </c>
      <c r="K6" s="25">
        <v>99.33</v>
      </c>
      <c r="L6" s="26">
        <v>372.29</v>
      </c>
      <c r="M6" s="22" t="s">
        <v>32</v>
      </c>
      <c r="N6" s="27">
        <v>6593</v>
      </c>
      <c r="O6" s="28" t="s">
        <v>55</v>
      </c>
      <c r="P6" s="21">
        <v>2</v>
      </c>
      <c r="Q6" s="21"/>
      <c r="R6" s="29" t="s">
        <v>51</v>
      </c>
      <c r="S6" s="11"/>
      <c r="T6" s="128" t="s">
        <v>34</v>
      </c>
      <c r="U6" s="129"/>
      <c r="V6" s="130" t="s">
        <v>35</v>
      </c>
      <c r="W6" s="131">
        <v>43500</v>
      </c>
      <c r="X6" s="132"/>
      <c r="Y6" s="133"/>
      <c r="Z6" s="134">
        <v>43503</v>
      </c>
    </row>
    <row r="7" spans="1:26" ht="34.5" x14ac:dyDescent="0.25">
      <c r="A7" s="127">
        <v>43496</v>
      </c>
      <c r="B7" s="21" t="s">
        <v>26</v>
      </c>
      <c r="C7" s="22" t="s">
        <v>27</v>
      </c>
      <c r="D7" s="23">
        <v>43518</v>
      </c>
      <c r="E7" s="23">
        <v>43483</v>
      </c>
      <c r="F7" s="24" t="s">
        <v>56</v>
      </c>
      <c r="G7" s="21">
        <v>1379207</v>
      </c>
      <c r="H7" s="24" t="s">
        <v>57</v>
      </c>
      <c r="I7" s="21" t="s">
        <v>58</v>
      </c>
      <c r="J7" s="22" t="s">
        <v>31</v>
      </c>
      <c r="K7" s="25">
        <v>287.20999999999998</v>
      </c>
      <c r="L7" s="26">
        <v>1076.46</v>
      </c>
      <c r="M7" s="22" t="s">
        <v>59</v>
      </c>
      <c r="N7" s="27">
        <v>81</v>
      </c>
      <c r="O7" s="28" t="s">
        <v>60</v>
      </c>
      <c r="P7" s="21">
        <v>4</v>
      </c>
      <c r="Q7" s="21"/>
      <c r="R7" s="29" t="s">
        <v>61</v>
      </c>
      <c r="S7" s="11"/>
      <c r="T7" s="128" t="s">
        <v>34</v>
      </c>
      <c r="U7" s="129"/>
      <c r="V7" s="130" t="s">
        <v>35</v>
      </c>
      <c r="W7" s="131">
        <v>43500</v>
      </c>
      <c r="X7" s="132"/>
      <c r="Y7" s="133"/>
      <c r="Z7" s="134">
        <v>43503</v>
      </c>
    </row>
    <row r="8" spans="1:26" ht="34.5" x14ac:dyDescent="0.25">
      <c r="A8" s="127">
        <v>43496</v>
      </c>
      <c r="B8" s="21" t="s">
        <v>26</v>
      </c>
      <c r="C8" s="22" t="s">
        <v>27</v>
      </c>
      <c r="D8" s="23">
        <v>43518</v>
      </c>
      <c r="E8" s="23">
        <v>43483</v>
      </c>
      <c r="F8" s="24" t="s">
        <v>62</v>
      </c>
      <c r="G8" s="21">
        <v>1378928</v>
      </c>
      <c r="H8" s="24" t="s">
        <v>63</v>
      </c>
      <c r="I8" s="21" t="s">
        <v>64</v>
      </c>
      <c r="J8" s="22" t="s">
        <v>65</v>
      </c>
      <c r="K8" s="25">
        <v>50</v>
      </c>
      <c r="L8" s="26">
        <v>187.4</v>
      </c>
      <c r="M8" s="22" t="s">
        <v>66</v>
      </c>
      <c r="N8" s="27">
        <v>3473</v>
      </c>
      <c r="O8" s="28" t="s">
        <v>67</v>
      </c>
      <c r="P8" s="21">
        <v>5</v>
      </c>
      <c r="Q8" s="21">
        <v>8</v>
      </c>
      <c r="R8" s="29" t="s">
        <v>62</v>
      </c>
      <c r="S8" s="11"/>
      <c r="T8" s="128" t="s">
        <v>34</v>
      </c>
      <c r="U8" s="129"/>
      <c r="V8" s="130" t="s">
        <v>35</v>
      </c>
      <c r="W8" s="131">
        <v>43500</v>
      </c>
      <c r="X8" s="132"/>
      <c r="Y8" s="133"/>
      <c r="Z8" s="134">
        <v>43503</v>
      </c>
    </row>
    <row r="9" spans="1:26" ht="23.25" x14ac:dyDescent="0.25">
      <c r="A9" s="127">
        <v>43496</v>
      </c>
      <c r="B9" s="21" t="s">
        <v>26</v>
      </c>
      <c r="C9" s="22" t="s">
        <v>27</v>
      </c>
      <c r="D9" s="23">
        <v>43521</v>
      </c>
      <c r="E9" s="23">
        <v>43474</v>
      </c>
      <c r="F9" s="24" t="s">
        <v>68</v>
      </c>
      <c r="G9" s="21">
        <v>1376842</v>
      </c>
      <c r="H9" s="24" t="s">
        <v>69</v>
      </c>
      <c r="I9" s="21" t="s">
        <v>70</v>
      </c>
      <c r="J9" s="22" t="s">
        <v>71</v>
      </c>
      <c r="K9" s="25">
        <v>137.69</v>
      </c>
      <c r="L9" s="26">
        <v>508.42</v>
      </c>
      <c r="M9" s="22" t="s">
        <v>32</v>
      </c>
      <c r="N9" s="27">
        <v>1767</v>
      </c>
      <c r="O9" s="28" t="s">
        <v>72</v>
      </c>
      <c r="P9" s="21">
        <v>1</v>
      </c>
      <c r="Q9" s="21"/>
      <c r="R9" s="29" t="s">
        <v>68</v>
      </c>
      <c r="S9" s="11"/>
      <c r="T9" s="128" t="s">
        <v>34</v>
      </c>
      <c r="U9" s="129"/>
      <c r="V9" s="130" t="s">
        <v>35</v>
      </c>
      <c r="W9" s="131">
        <v>43500</v>
      </c>
      <c r="X9" s="132"/>
      <c r="Y9" s="133"/>
      <c r="Z9" s="134">
        <v>43503</v>
      </c>
    </row>
    <row r="10" spans="1:26" ht="23.25" x14ac:dyDescent="0.25">
      <c r="A10" s="127">
        <v>43496</v>
      </c>
      <c r="B10" s="21" t="s">
        <v>26</v>
      </c>
      <c r="C10" s="22" t="s">
        <v>27</v>
      </c>
      <c r="D10" s="23">
        <v>43521</v>
      </c>
      <c r="E10" s="23">
        <v>43474</v>
      </c>
      <c r="F10" s="24" t="s">
        <v>68</v>
      </c>
      <c r="G10" s="21">
        <v>1376842</v>
      </c>
      <c r="H10" s="24" t="s">
        <v>69</v>
      </c>
      <c r="I10" s="21" t="s">
        <v>73</v>
      </c>
      <c r="J10" s="22" t="s">
        <v>65</v>
      </c>
      <c r="K10" s="25">
        <v>2.54</v>
      </c>
      <c r="L10" s="26">
        <v>9.3800000000000008</v>
      </c>
      <c r="M10" s="22" t="s">
        <v>32</v>
      </c>
      <c r="N10" s="27">
        <v>1767</v>
      </c>
      <c r="O10" s="28" t="s">
        <v>72</v>
      </c>
      <c r="P10" s="21">
        <v>1</v>
      </c>
      <c r="Q10" s="21"/>
      <c r="R10" s="29" t="s">
        <v>68</v>
      </c>
      <c r="S10" s="11"/>
      <c r="T10" s="128" t="s">
        <v>34</v>
      </c>
      <c r="U10" s="129"/>
      <c r="V10" s="130" t="s">
        <v>35</v>
      </c>
      <c r="W10" s="131">
        <v>43500</v>
      </c>
      <c r="X10" s="132"/>
      <c r="Y10" s="133"/>
      <c r="Z10" s="134">
        <v>43503</v>
      </c>
    </row>
    <row r="11" spans="1:26" ht="45.75" x14ac:dyDescent="0.25">
      <c r="A11" s="127">
        <v>43518</v>
      </c>
      <c r="B11" s="21" t="s">
        <v>26</v>
      </c>
      <c r="C11" s="22" t="s">
        <v>27</v>
      </c>
      <c r="D11" s="23">
        <v>43522</v>
      </c>
      <c r="E11" s="23">
        <v>43482</v>
      </c>
      <c r="F11" s="24" t="s">
        <v>74</v>
      </c>
      <c r="G11" s="21">
        <v>1382397</v>
      </c>
      <c r="H11" s="24" t="s">
        <v>75</v>
      </c>
      <c r="I11" s="21" t="s">
        <v>76</v>
      </c>
      <c r="J11" s="22" t="s">
        <v>71</v>
      </c>
      <c r="K11" s="30">
        <v>124.55</v>
      </c>
      <c r="L11" s="26">
        <v>468.12</v>
      </c>
      <c r="M11" s="22" t="s">
        <v>77</v>
      </c>
      <c r="N11" s="27">
        <v>6474</v>
      </c>
      <c r="O11" s="28" t="s">
        <v>78</v>
      </c>
      <c r="P11" s="21">
        <v>0</v>
      </c>
      <c r="Q11" s="21"/>
      <c r="R11" s="29" t="s">
        <v>74</v>
      </c>
      <c r="S11" s="11"/>
      <c r="T11" s="128" t="s">
        <v>34</v>
      </c>
      <c r="U11" s="129"/>
      <c r="V11" s="130" t="s">
        <v>35</v>
      </c>
      <c r="W11" s="131">
        <v>43521</v>
      </c>
      <c r="X11" s="132"/>
      <c r="Y11" s="133"/>
      <c r="Z11" s="134">
        <v>43517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NOTAS DE DÉBITO SOMPO</vt:lpstr>
      <vt:lpstr>NOTAS DE DÉBITO ZURICHE</vt:lpstr>
      <vt:lpstr>NOTAS DE DÉBITO SANCOR</vt:lpstr>
      <vt:lpstr>Reembolsos SANCOR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</dc:creator>
  <cp:lastModifiedBy>Vinicius Gagliano</cp:lastModifiedBy>
  <dcterms:created xsi:type="dcterms:W3CDTF">2019-10-16T13:50:32Z</dcterms:created>
  <dcterms:modified xsi:type="dcterms:W3CDTF">2019-10-20T03:50:18Z</dcterms:modified>
</cp:coreProperties>
</file>