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etpub\wwwroot\github\GAVIA\"/>
    </mc:Choice>
  </mc:AlternateContent>
  <xr:revisionPtr revIDLastSave="0" documentId="8_{07261D80-2B98-4749-A8FC-66BC521E12E0}" xr6:coauthVersionLast="41" xr6:coauthVersionMax="41" xr10:uidLastSave="{00000000-0000-0000-0000-000000000000}"/>
  <bookViews>
    <workbookView xWindow="-120" yWindow="-120" windowWidth="20730" windowHeight="11310" xr2:uid="{973F2804-218E-4E34-8931-2C40AF84531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1" i="1" l="1"/>
  <c r="M11" i="1" s="1"/>
  <c r="AL10" i="1"/>
  <c r="AK10" i="1"/>
  <c r="AJ10" i="1"/>
  <c r="AG10" i="1"/>
  <c r="AI10" i="1" s="1"/>
  <c r="AE10" i="1"/>
  <c r="AC10" i="1"/>
  <c r="AD10" i="1" s="1"/>
  <c r="K10" i="1"/>
  <c r="AF10" i="1" s="1"/>
  <c r="AJ9" i="1"/>
  <c r="AK9" i="1" s="1"/>
  <c r="AG9" i="1"/>
  <c r="AI9" i="1" s="1"/>
  <c r="AE9" i="1"/>
  <c r="AC9" i="1"/>
  <c r="AD9" i="1" s="1"/>
  <c r="K9" i="1"/>
  <c r="AF9" i="1" s="1"/>
  <c r="AJ8" i="1"/>
  <c r="AL8" i="1" s="1"/>
  <c r="AG8" i="1"/>
  <c r="AH8" i="1" s="1"/>
  <c r="AE8" i="1"/>
  <c r="AC8" i="1"/>
  <c r="AD8" i="1" s="1"/>
  <c r="K8" i="1"/>
  <c r="AF8" i="1" s="1"/>
  <c r="AA7" i="1"/>
  <c r="AD7" i="1" s="1"/>
  <c r="K7" i="1"/>
  <c r="M7" i="1" s="1"/>
  <c r="K6" i="1"/>
  <c r="M6" i="1" s="1"/>
  <c r="AL5" i="1"/>
  <c r="AJ5" i="1"/>
  <c r="AK5" i="1" s="1"/>
  <c r="AG5" i="1"/>
  <c r="AH5" i="1" s="1"/>
  <c r="AE5" i="1"/>
  <c r="AC5" i="1"/>
  <c r="AD5" i="1" s="1"/>
  <c r="K5" i="1"/>
  <c r="AF5" i="1" s="1"/>
  <c r="AL4" i="1"/>
  <c r="AK4" i="1"/>
  <c r="AJ4" i="1"/>
  <c r="AG4" i="1"/>
  <c r="AI4" i="1" s="1"/>
  <c r="AE4" i="1"/>
  <c r="AC4" i="1"/>
  <c r="AD4" i="1" s="1"/>
  <c r="K4" i="1"/>
  <c r="AF4" i="1" s="1"/>
  <c r="AJ3" i="1"/>
  <c r="AK3" i="1" s="1"/>
  <c r="AG3" i="1"/>
  <c r="AI3" i="1" s="1"/>
  <c r="AE3" i="1"/>
  <c r="AC3" i="1"/>
  <c r="AD3" i="1" s="1"/>
  <c r="K3" i="1"/>
  <c r="AF3" i="1" s="1"/>
  <c r="AJ2" i="1"/>
  <c r="AL2" i="1" s="1"/>
  <c r="AG2" i="1"/>
  <c r="AI2" i="1" s="1"/>
  <c r="AE2" i="1"/>
  <c r="AC2" i="1"/>
  <c r="AD2" i="1" s="1"/>
  <c r="K2" i="1"/>
  <c r="AF2" i="1" s="1"/>
  <c r="AK2" i="1" l="1"/>
  <c r="AL3" i="1"/>
  <c r="AA6" i="1"/>
  <c r="AD6" i="1" s="1"/>
  <c r="AK8" i="1"/>
  <c r="AL9" i="1"/>
  <c r="AA11" i="1"/>
  <c r="AD11" i="1" s="1"/>
  <c r="AH2" i="1"/>
  <c r="AH3" i="1"/>
  <c r="AH4" i="1"/>
  <c r="AH9" i="1"/>
  <c r="AH10" i="1"/>
  <c r="AI5" i="1"/>
  <c r="AI8" i="1"/>
  <c r="M2" i="1"/>
  <c r="M3" i="1"/>
  <c r="M4" i="1"/>
  <c r="M5" i="1"/>
  <c r="M8" i="1"/>
  <c r="M9" i="1"/>
  <c r="M10" i="1"/>
</calcChain>
</file>

<file path=xl/sharedStrings.xml><?xml version="1.0" encoding="utf-8"?>
<sst xmlns="http://schemas.openxmlformats.org/spreadsheetml/2006/main" count="99" uniqueCount="65">
  <si>
    <t>Sponsor</t>
  </si>
  <si>
    <t>Nota</t>
  </si>
  <si>
    <t>Data emissão</t>
  </si>
  <si>
    <t>Data Envio SANCOR</t>
  </si>
  <si>
    <t>Previsão de
 Pagamento</t>
  </si>
  <si>
    <t>Data Pagto</t>
  </si>
  <si>
    <t>Observação</t>
  </si>
  <si>
    <t>Valor em Dolar</t>
  </si>
  <si>
    <t>Valor FEES</t>
  </si>
  <si>
    <t>Total em Dolar</t>
  </si>
  <si>
    <t>Cambio ND</t>
  </si>
  <si>
    <t>VALOR R$ ND</t>
  </si>
  <si>
    <t>FEES R$</t>
  </si>
  <si>
    <t>REFERENCIA</t>
  </si>
  <si>
    <t>NOME</t>
  </si>
  <si>
    <t>SINISTRO</t>
  </si>
  <si>
    <t>DOCUMENTO</t>
  </si>
  <si>
    <t>Data Ocorrencia</t>
  </si>
  <si>
    <t>Bilhete</t>
  </si>
  <si>
    <t>COBERTURA</t>
  </si>
  <si>
    <t>TIPO DE MOEDA</t>
  </si>
  <si>
    <t>DOCUMENTOS REMESSA BANCO</t>
  </si>
  <si>
    <t>DATA EMAIL - WTA</t>
  </si>
  <si>
    <t>EMISSOR</t>
  </si>
  <si>
    <t>USD REMESSA
 (IOF + TARIFA CONTRATO)</t>
  </si>
  <si>
    <t>DOLAR BC</t>
  </si>
  <si>
    <t>U$</t>
  </si>
  <si>
    <t>SALDO REMESSA
U$</t>
  </si>
  <si>
    <t>SPREAD 
REMESSA X BC</t>
  </si>
  <si>
    <t>SPREAD
 ND X REMESSA</t>
  </si>
  <si>
    <t>ND
DOLAR BC</t>
  </si>
  <si>
    <t>Diferença
 ND BC x ND WTA</t>
  </si>
  <si>
    <t>Spread
 ND WTA x BC</t>
  </si>
  <si>
    <t>ND
DOLAR Contrato Cambio (CC)</t>
  </si>
  <si>
    <t>Diferença
 ND CC x ND WTA</t>
  </si>
  <si>
    <t xml:space="preserve">Fatura internacional </t>
  </si>
  <si>
    <t>A0001</t>
  </si>
  <si>
    <t>360154-01</t>
  </si>
  <si>
    <t>CLAUDIO VITOR AGUIAR GUERRA</t>
  </si>
  <si>
    <t>02372230239</t>
  </si>
  <si>
    <t>USD</t>
  </si>
  <si>
    <t>BANCO MAXIMA</t>
  </si>
  <si>
    <t>360158-01</t>
  </si>
  <si>
    <t>MARIA CLARA AGUIAR GUERRA</t>
  </si>
  <si>
    <t>02372324217</t>
  </si>
  <si>
    <t>360161-01</t>
  </si>
  <si>
    <t>MARIA CLEONICE AGUIR JUSTINO</t>
  </si>
  <si>
    <t>361610-01</t>
  </si>
  <si>
    <t>GLORIA DO CARMO AYRES PUPPIN</t>
  </si>
  <si>
    <t>Reembolso internacional</t>
  </si>
  <si>
    <t>361728-01</t>
  </si>
  <si>
    <t>GABRIELA ZILIOTI</t>
  </si>
  <si>
    <t>EUR</t>
  </si>
  <si>
    <t>361720-01</t>
  </si>
  <si>
    <t>JOAO FRANCISCO CERINI</t>
  </si>
  <si>
    <t>360298-01</t>
  </si>
  <si>
    <t>WEDLEY THONHYGEHRING LEANDRO DE SOUZA</t>
  </si>
  <si>
    <t>363138-01</t>
  </si>
  <si>
    <t>ANDRE ARAUJO QUEIROZ</t>
  </si>
  <si>
    <t>05175513303</t>
  </si>
  <si>
    <t>A0002</t>
  </si>
  <si>
    <t>362131-01</t>
  </si>
  <si>
    <t>ROSIBEL NASCIMENTO</t>
  </si>
  <si>
    <t>363028-01</t>
  </si>
  <si>
    <t>DIVA FATIMA TONIAZZO POLESE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</si>
</sst>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* #,##0.00_-;\-&quot;R$&quot;* #,##0.00_-;_-&quot;R$&quot;* &quot;-&quot;??_-;_-@_-"/>
    <numFmt numFmtId="43" formatCode="_-* #,##0.00_-;\-* #,##0.00_-;_-* &quot;-&quot;??_-;_-@_-"/>
    <numFmt numFmtId="167" formatCode="_-[$$-409]* #,##0.00_ ;_-[$$-409]* \-#,##0.00\ ;_-[$$-409]* &quot;-&quot;??_ ;_-@_ "/>
    <numFmt numFmtId="168" formatCode="dd/mm/yy;@"/>
    <numFmt numFmtId="169" formatCode="[$-416]d\-mmm;@"/>
    <numFmt numFmtId="170" formatCode="_([$$-409]* #,##0.00_);_([$$-409]* \(#,##0.00\);_([$$-409]* &quot;-&quot;??_);_(@_)"/>
    <numFmt numFmtId="171" formatCode="_-[$R$-416]\ * #,##0.0000_-;\-[$R$-416]\ * #,##0.0000_-;_-[$R$-416]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44" fontId="3" fillId="3" borderId="1" xfId="2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4" borderId="3" xfId="0" applyFont="1" applyFill="1" applyBorder="1" applyAlignment="1">
      <alignment horizontal="center" vertical="center"/>
    </xf>
    <xf numFmtId="16" fontId="2" fillId="0" borderId="0" xfId="0" applyNumberFormat="1" applyFont="1" applyAlignment="1">
      <alignment horizontal="center"/>
    </xf>
    <xf numFmtId="44" fontId="3" fillId="4" borderId="1" xfId="2" applyFont="1" applyFill="1" applyBorder="1" applyAlignment="1">
      <alignment horizontal="center" vertical="center" wrapText="1"/>
    </xf>
    <xf numFmtId="167" fontId="3" fillId="4" borderId="1" xfId="2" applyNumberFormat="1" applyFont="1" applyFill="1" applyBorder="1" applyAlignment="1">
      <alignment horizontal="center" vertical="center" wrapText="1"/>
    </xf>
    <xf numFmtId="44" fontId="3" fillId="7" borderId="1" xfId="2" applyFont="1" applyFill="1" applyBorder="1" applyAlignment="1">
      <alignment horizontal="center" vertical="center" wrapText="1"/>
    </xf>
    <xf numFmtId="44" fontId="3" fillId="8" borderId="1" xfId="2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left" vertical="center"/>
    </xf>
    <xf numFmtId="49" fontId="2" fillId="9" borderId="1" xfId="0" quotePrefix="1" applyNumberFormat="1" applyFont="1" applyFill="1" applyBorder="1" applyAlignment="1">
      <alignment horizontal="center"/>
    </xf>
    <xf numFmtId="14" fontId="2" fillId="9" borderId="1" xfId="0" applyNumberFormat="1" applyFont="1" applyFill="1" applyBorder="1" applyAlignment="1">
      <alignment horizontal="center"/>
    </xf>
    <xf numFmtId="168" fontId="2" fillId="0" borderId="1" xfId="0" applyNumberFormat="1" applyFont="1" applyBorder="1" applyAlignment="1">
      <alignment horizontal="center"/>
    </xf>
    <xf numFmtId="169" fontId="4" fillId="9" borderId="1" xfId="0" applyNumberFormat="1" applyFont="1" applyFill="1" applyBorder="1" applyAlignment="1">
      <alignment horizontal="center"/>
    </xf>
    <xf numFmtId="169" fontId="4" fillId="2" borderId="1" xfId="0" applyNumberFormat="1" applyFont="1" applyFill="1" applyBorder="1" applyAlignment="1">
      <alignment horizontal="center"/>
    </xf>
    <xf numFmtId="170" fontId="2" fillId="9" borderId="1" xfId="2" applyNumberFormat="1" applyFont="1" applyFill="1" applyBorder="1"/>
    <xf numFmtId="171" fontId="2" fillId="0" borderId="1" xfId="2" applyNumberFormat="1" applyFont="1" applyFill="1" applyBorder="1" applyAlignment="1">
      <alignment horizontal="center"/>
    </xf>
    <xf numFmtId="44" fontId="2" fillId="9" borderId="1" xfId="2" applyFont="1" applyFill="1" applyBorder="1"/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/>
    <xf numFmtId="43" fontId="2" fillId="9" borderId="4" xfId="1" applyFont="1" applyFill="1" applyBorder="1"/>
    <xf numFmtId="43" fontId="2" fillId="9" borderId="4" xfId="1" applyFont="1" applyFill="1" applyBorder="1" applyAlignment="1">
      <alignment horizontal="center"/>
    </xf>
    <xf numFmtId="43" fontId="2" fillId="9" borderId="4" xfId="1" applyFont="1" applyFill="1" applyBorder="1" applyAlignment="1">
      <alignment horizontal="left"/>
    </xf>
    <xf numFmtId="0" fontId="2" fillId="2" borderId="0" xfId="0" applyFont="1" applyFill="1"/>
    <xf numFmtId="14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" fontId="2" fillId="2" borderId="0" xfId="0" applyNumberFormat="1" applyFont="1" applyFill="1"/>
    <xf numFmtId="44" fontId="2" fillId="2" borderId="1" xfId="2" applyFont="1" applyFill="1" applyBorder="1"/>
    <xf numFmtId="167" fontId="2" fillId="2" borderId="1" xfId="2" applyNumberFormat="1" applyFont="1" applyFill="1" applyBorder="1"/>
    <xf numFmtId="10" fontId="2" fillId="2" borderId="1" xfId="3" applyNumberFormat="1" applyFont="1" applyFill="1" applyBorder="1"/>
    <xf numFmtId="44" fontId="2" fillId="2" borderId="1" xfId="0" applyNumberFormat="1" applyFont="1" applyFill="1" applyBorder="1"/>
    <xf numFmtId="43" fontId="2" fillId="9" borderId="1" xfId="1" applyFont="1" applyFill="1" applyBorder="1"/>
    <xf numFmtId="43" fontId="2" fillId="9" borderId="1" xfId="1" applyFont="1" applyFill="1" applyBorder="1" applyAlignment="1">
      <alignment horizontal="center"/>
    </xf>
    <xf numFmtId="43" fontId="2" fillId="9" borderId="1" xfId="1" applyFont="1" applyFill="1" applyBorder="1" applyAlignment="1">
      <alignment horizontal="left"/>
    </xf>
    <xf numFmtId="0" fontId="2" fillId="9" borderId="1" xfId="0" applyFont="1" applyFill="1" applyBorder="1" applyAlignment="1">
      <alignment horizontal="left"/>
    </xf>
    <xf numFmtId="0" fontId="2" fillId="2" borderId="1" xfId="0" applyFont="1" applyFill="1" applyBorder="1"/>
  </cellXfs>
  <cellStyles count="4">
    <cellStyle name="Moeda" xfId="2" builtinId="4"/>
    <cellStyle name="Normal" xfId="0" builtinId="0"/>
    <cellStyle name="Porcentagem" xfId="3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2F3B6-F7A4-41AA-AD62-889593588693}">
  <dimension ref="A1:AL11"/>
  <sheetViews>
    <sheetView tabSelected="1" workbookViewId="0"/>
  </sheetViews>
  <sheetFormatPr defaultRowHeight="15" x14ac:dyDescent="0.25"/>
  <cols>
    <col min="1" max="1" width="23.140625" bestFit="1" customWidth="1"/>
    <col min="2" max="2" width="5.28515625" bestFit="1" customWidth="1"/>
    <col min="3" max="3" width="9.5703125" bestFit="1" customWidth="1"/>
    <col min="4" max="4" width="13.7109375" bestFit="1" customWidth="1"/>
    <col min="5" max="5" width="8.7109375" bestFit="1" customWidth="1"/>
    <col min="6" max="6" width="8" bestFit="1" customWidth="1"/>
    <col min="7" max="7" width="9.85546875" bestFit="1" customWidth="1"/>
    <col min="8" max="8" width="10.85546875" bestFit="1" customWidth="1"/>
    <col min="9" max="9" width="8.7109375" bestFit="1" customWidth="1"/>
    <col min="10" max="10" width="10.85546875" bestFit="1" customWidth="1"/>
    <col min="11" max="11" width="8.5703125" bestFit="1" customWidth="1"/>
    <col min="12" max="12" width="10.7109375" bestFit="1" customWidth="1"/>
    <col min="13" max="13" width="9.85546875" bestFit="1" customWidth="1"/>
    <col min="14" max="14" width="8.85546875" bestFit="1" customWidth="1"/>
    <col min="15" max="15" width="31.7109375" bestFit="1" customWidth="1"/>
    <col min="16" max="16" width="6.85546875" bestFit="1" customWidth="1"/>
    <col min="17" max="17" width="11.28515625" bestFit="1" customWidth="1"/>
    <col min="18" max="18" width="11.5703125" bestFit="1" customWidth="1"/>
    <col min="19" max="19" width="7" bestFit="1" customWidth="1"/>
    <col min="20" max="20" width="8.85546875" bestFit="1" customWidth="1"/>
    <col min="21" max="21" width="11.42578125" bestFit="1" customWidth="1"/>
    <col min="22" max="22" width="22.28515625" bestFit="1" customWidth="1"/>
    <col min="24" max="24" width="13.5703125" bestFit="1" customWidth="1"/>
    <col min="25" max="25" width="11.42578125" bestFit="1" customWidth="1"/>
    <col min="26" max="26" width="23" bestFit="1" customWidth="1"/>
    <col min="27" max="27" width="8.5703125" bestFit="1" customWidth="1"/>
    <col min="28" max="28" width="7.85546875" bestFit="1" customWidth="1"/>
    <col min="29" max="29" width="9.42578125" bestFit="1" customWidth="1"/>
    <col min="30" max="30" width="7.28515625" bestFit="1" customWidth="1"/>
    <col min="31" max="31" width="8.28515625" bestFit="1" customWidth="1"/>
    <col min="32" max="32" width="7.140625" bestFit="1" customWidth="1"/>
    <col min="33" max="33" width="10.7109375" bestFit="1" customWidth="1"/>
    <col min="34" max="34" width="9.85546875" bestFit="1" customWidth="1"/>
    <col min="35" max="35" width="7.7109375" bestFit="1" customWidth="1"/>
    <col min="36" max="36" width="10.7109375" bestFit="1" customWidth="1"/>
    <col min="37" max="37" width="9.85546875" bestFit="1" customWidth="1"/>
    <col min="38" max="38" width="7.7109375" bestFit="1" customWidth="1"/>
  </cols>
  <sheetData>
    <row r="1" spans="1:38" ht="56.2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4" t="s">
        <v>9</v>
      </c>
      <c r="K1" s="5" t="s">
        <v>10</v>
      </c>
      <c r="L1" s="4" t="s">
        <v>11</v>
      </c>
      <c r="M1" s="4" t="s">
        <v>12</v>
      </c>
      <c r="N1" s="1" t="s">
        <v>13</v>
      </c>
      <c r="O1" s="6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7" t="s">
        <v>19</v>
      </c>
      <c r="U1" s="1" t="s">
        <v>20</v>
      </c>
      <c r="V1" s="8" t="s">
        <v>21</v>
      </c>
      <c r="W1" s="9"/>
      <c r="X1" s="10" t="s">
        <v>22</v>
      </c>
      <c r="Y1" s="10" t="s">
        <v>23</v>
      </c>
      <c r="Z1" s="11">
        <v>43490</v>
      </c>
      <c r="AA1" s="12" t="s">
        <v>24</v>
      </c>
      <c r="AB1" s="13" t="s">
        <v>25</v>
      </c>
      <c r="AC1" s="13" t="s">
        <v>26</v>
      </c>
      <c r="AD1" s="13" t="s">
        <v>27</v>
      </c>
      <c r="AE1" s="12" t="s">
        <v>28</v>
      </c>
      <c r="AF1" s="12" t="s">
        <v>29</v>
      </c>
      <c r="AG1" s="14" t="s">
        <v>30</v>
      </c>
      <c r="AH1" s="14" t="s">
        <v>31</v>
      </c>
      <c r="AI1" s="14" t="s">
        <v>32</v>
      </c>
      <c r="AJ1" s="15" t="s">
        <v>33</v>
      </c>
      <c r="AK1" s="15" t="s">
        <v>34</v>
      </c>
      <c r="AL1" s="15" t="s">
        <v>32</v>
      </c>
    </row>
    <row r="2" spans="1:38" x14ac:dyDescent="0.25">
      <c r="A2" s="16" t="s">
        <v>35</v>
      </c>
      <c r="B2" s="17" t="s">
        <v>36</v>
      </c>
      <c r="C2" s="18">
        <v>43487</v>
      </c>
      <c r="D2" s="18">
        <v>43487</v>
      </c>
      <c r="E2" s="19"/>
      <c r="F2" s="20">
        <v>43500</v>
      </c>
      <c r="G2" s="21"/>
      <c r="H2" s="22">
        <v>450</v>
      </c>
      <c r="I2" s="22">
        <v>34.32</v>
      </c>
      <c r="J2" s="22">
        <v>484.32</v>
      </c>
      <c r="K2" s="23">
        <f>+L2/J2</f>
        <v>3.9649999999999999</v>
      </c>
      <c r="L2" s="24">
        <v>1920.3288</v>
      </c>
      <c r="M2" s="24">
        <f>+I2*K2</f>
        <v>136.0788</v>
      </c>
      <c r="N2" s="25" t="s">
        <v>37</v>
      </c>
      <c r="O2" s="26" t="s">
        <v>38</v>
      </c>
      <c r="P2" s="27"/>
      <c r="Q2" s="28" t="s">
        <v>39</v>
      </c>
      <c r="R2" s="18">
        <v>43468</v>
      </c>
      <c r="S2" s="25">
        <v>1377638</v>
      </c>
      <c r="T2" s="29"/>
      <c r="U2" s="28" t="s">
        <v>40</v>
      </c>
      <c r="V2" s="18">
        <v>43501</v>
      </c>
      <c r="W2" s="30"/>
      <c r="X2" s="31">
        <v>43501</v>
      </c>
      <c r="Y2" s="32" t="s">
        <v>41</v>
      </c>
      <c r="Z2" s="33">
        <v>43528</v>
      </c>
      <c r="AA2" s="34">
        <v>3.7624</v>
      </c>
      <c r="AB2" s="34">
        <v>3.6735000000000002</v>
      </c>
      <c r="AC2" s="35">
        <f>+L2/AA2</f>
        <v>510.39995747395278</v>
      </c>
      <c r="AD2" s="35">
        <f>+AC2-J2</f>
        <v>26.079957473952788</v>
      </c>
      <c r="AE2" s="36">
        <f>+AA2/AB2-1</f>
        <v>2.4200353885939663E-2</v>
      </c>
      <c r="AF2" s="36">
        <f>+K2/AA2-1</f>
        <v>5.3848607271953952E-2</v>
      </c>
      <c r="AG2" s="37">
        <f>+J2*AB2</f>
        <v>1779.1495200000002</v>
      </c>
      <c r="AH2" s="37">
        <f>+L2-AG2</f>
        <v>141.17927999999984</v>
      </c>
      <c r="AI2" s="36">
        <f>(+L2/AG2)-1</f>
        <v>7.9352116510140069E-2</v>
      </c>
      <c r="AJ2" s="37">
        <f>+J2*AA2</f>
        <v>1822.2055679999999</v>
      </c>
      <c r="AK2" s="37">
        <f>+L2-AJ2</f>
        <v>98.123232000000144</v>
      </c>
      <c r="AL2" s="36">
        <f>(L2/AJ2)-1</f>
        <v>5.3848607271954174E-2</v>
      </c>
    </row>
    <row r="3" spans="1:38" x14ac:dyDescent="0.25">
      <c r="A3" s="16" t="s">
        <v>35</v>
      </c>
      <c r="B3" s="17" t="s">
        <v>36</v>
      </c>
      <c r="C3" s="18">
        <v>43487</v>
      </c>
      <c r="D3" s="18">
        <v>43487</v>
      </c>
      <c r="E3" s="18"/>
      <c r="F3" s="20">
        <v>43500</v>
      </c>
      <c r="G3" s="21"/>
      <c r="H3" s="22">
        <v>450</v>
      </c>
      <c r="I3" s="22">
        <v>34.32</v>
      </c>
      <c r="J3" s="22">
        <v>484.32</v>
      </c>
      <c r="K3" s="23">
        <f t="shared" ref="K3:K11" si="0">+L3/J3</f>
        <v>3.9649999999999999</v>
      </c>
      <c r="L3" s="24">
        <v>1920.3288</v>
      </c>
      <c r="M3" s="24">
        <f t="shared" ref="M3:M11" si="1">+I3*K3</f>
        <v>136.0788</v>
      </c>
      <c r="N3" s="25" t="s">
        <v>42</v>
      </c>
      <c r="O3" s="26" t="s">
        <v>43</v>
      </c>
      <c r="P3" s="38"/>
      <c r="Q3" s="39" t="s">
        <v>44</v>
      </c>
      <c r="R3" s="18">
        <v>43468</v>
      </c>
      <c r="S3" s="25">
        <v>1377637</v>
      </c>
      <c r="T3" s="40"/>
      <c r="U3" s="39" t="s">
        <v>40</v>
      </c>
      <c r="V3" s="18">
        <v>43501</v>
      </c>
      <c r="W3" s="30"/>
      <c r="X3" s="31">
        <v>43501</v>
      </c>
      <c r="Y3" s="32" t="s">
        <v>41</v>
      </c>
      <c r="Z3" s="33">
        <v>43529</v>
      </c>
      <c r="AA3" s="34">
        <v>3.7624</v>
      </c>
      <c r="AB3" s="34">
        <v>3.6735000000000002</v>
      </c>
      <c r="AC3" s="35">
        <f t="shared" ref="AC3:AC5" si="2">+L3/AA3</f>
        <v>510.39995747395278</v>
      </c>
      <c r="AD3" s="35">
        <f t="shared" ref="AD3:AD5" si="3">+AC3-J3</f>
        <v>26.079957473952788</v>
      </c>
      <c r="AE3" s="36">
        <f t="shared" ref="AE3:AE10" si="4">+AA3/AB3-1</f>
        <v>2.4200353885939663E-2</v>
      </c>
      <c r="AF3" s="36">
        <f t="shared" ref="AF3:AF10" si="5">+K3/AA3-1</f>
        <v>5.3848607271953952E-2</v>
      </c>
      <c r="AG3" s="37">
        <f t="shared" ref="AG3:AG5" si="6">+J3*AB3</f>
        <v>1779.1495200000002</v>
      </c>
      <c r="AH3" s="37">
        <f t="shared" ref="AH3:AH5" si="7">+L3-AG3</f>
        <v>141.17927999999984</v>
      </c>
      <c r="AI3" s="36">
        <f t="shared" ref="AI3:AI5" si="8">(+L3/AG3)-1</f>
        <v>7.9352116510140069E-2</v>
      </c>
      <c r="AJ3" s="37">
        <f t="shared" ref="AJ3:AJ5" si="9">+J3*AA3</f>
        <v>1822.2055679999999</v>
      </c>
      <c r="AK3" s="37">
        <f t="shared" ref="AK3:AK5" si="10">+L3-AJ3</f>
        <v>98.123232000000144</v>
      </c>
      <c r="AL3" s="36">
        <f t="shared" ref="AL3:AL5" si="11">(L3/AJ3)-1</f>
        <v>5.3848607271954174E-2</v>
      </c>
    </row>
    <row r="4" spans="1:38" x14ac:dyDescent="0.25">
      <c r="A4" s="16" t="s">
        <v>35</v>
      </c>
      <c r="B4" s="17" t="s">
        <v>36</v>
      </c>
      <c r="C4" s="18">
        <v>43487</v>
      </c>
      <c r="D4" s="18">
        <v>43487</v>
      </c>
      <c r="E4" s="18"/>
      <c r="F4" s="20">
        <v>43500</v>
      </c>
      <c r="G4" s="21"/>
      <c r="H4" s="22">
        <v>450</v>
      </c>
      <c r="I4" s="22">
        <v>34.32</v>
      </c>
      <c r="J4" s="22">
        <v>484.32</v>
      </c>
      <c r="K4" s="23">
        <f t="shared" si="0"/>
        <v>3.9649999999999999</v>
      </c>
      <c r="L4" s="24">
        <v>1920.3288</v>
      </c>
      <c r="M4" s="24">
        <f t="shared" si="1"/>
        <v>136.0788</v>
      </c>
      <c r="N4" s="25" t="s">
        <v>45</v>
      </c>
      <c r="O4" s="26" t="s">
        <v>46</v>
      </c>
      <c r="P4" s="26"/>
      <c r="Q4" s="25">
        <v>61016462204</v>
      </c>
      <c r="R4" s="18">
        <v>43468</v>
      </c>
      <c r="S4" s="25">
        <v>1377636</v>
      </c>
      <c r="T4" s="41"/>
      <c r="U4" s="25" t="s">
        <v>40</v>
      </c>
      <c r="V4" s="18">
        <v>43501</v>
      </c>
      <c r="W4" s="30"/>
      <c r="X4" s="31">
        <v>43501</v>
      </c>
      <c r="Y4" s="32" t="s">
        <v>41</v>
      </c>
      <c r="Z4" s="33">
        <v>43574</v>
      </c>
      <c r="AA4" s="34">
        <v>3.7624</v>
      </c>
      <c r="AB4" s="34">
        <v>3.6735000000000002</v>
      </c>
      <c r="AC4" s="35">
        <f t="shared" si="2"/>
        <v>510.39995747395278</v>
      </c>
      <c r="AD4" s="35">
        <f t="shared" si="3"/>
        <v>26.079957473952788</v>
      </c>
      <c r="AE4" s="36">
        <f t="shared" si="4"/>
        <v>2.4200353885939663E-2</v>
      </c>
      <c r="AF4" s="36">
        <f t="shared" si="5"/>
        <v>5.3848607271953952E-2</v>
      </c>
      <c r="AG4" s="37">
        <f t="shared" si="6"/>
        <v>1779.1495200000002</v>
      </c>
      <c r="AH4" s="37">
        <f t="shared" si="7"/>
        <v>141.17927999999984</v>
      </c>
      <c r="AI4" s="36">
        <f t="shared" si="8"/>
        <v>7.9352116510140069E-2</v>
      </c>
      <c r="AJ4" s="37">
        <f t="shared" si="9"/>
        <v>1822.2055679999999</v>
      </c>
      <c r="AK4" s="37">
        <f t="shared" si="10"/>
        <v>98.123232000000144</v>
      </c>
      <c r="AL4" s="36">
        <f t="shared" si="11"/>
        <v>5.3848607271954174E-2</v>
      </c>
    </row>
    <row r="5" spans="1:38" x14ac:dyDescent="0.25">
      <c r="A5" s="16" t="s">
        <v>35</v>
      </c>
      <c r="B5" s="17" t="s">
        <v>36</v>
      </c>
      <c r="C5" s="18">
        <v>43487</v>
      </c>
      <c r="D5" s="18">
        <v>43487</v>
      </c>
      <c r="E5" s="18"/>
      <c r="F5" s="20">
        <v>43500</v>
      </c>
      <c r="G5" s="21"/>
      <c r="H5" s="22">
        <v>200</v>
      </c>
      <c r="I5" s="22">
        <v>34.32</v>
      </c>
      <c r="J5" s="22">
        <v>234.32</v>
      </c>
      <c r="K5" s="23">
        <f t="shared" si="0"/>
        <v>3.9649999999999994</v>
      </c>
      <c r="L5" s="24">
        <v>929.07879999999989</v>
      </c>
      <c r="M5" s="24">
        <f t="shared" si="1"/>
        <v>136.07879999999997</v>
      </c>
      <c r="N5" s="25" t="s">
        <v>47</v>
      </c>
      <c r="O5" s="26" t="s">
        <v>48</v>
      </c>
      <c r="P5" s="26"/>
      <c r="Q5" s="25">
        <v>45836850763</v>
      </c>
      <c r="R5" s="18">
        <v>43476</v>
      </c>
      <c r="S5" s="25">
        <v>1381389</v>
      </c>
      <c r="T5" s="41"/>
      <c r="U5" s="25" t="s">
        <v>40</v>
      </c>
      <c r="V5" s="18">
        <v>43501</v>
      </c>
      <c r="W5" s="30"/>
      <c r="X5" s="31">
        <v>43501</v>
      </c>
      <c r="Y5" s="32" t="s">
        <v>41</v>
      </c>
      <c r="Z5" s="33">
        <v>43586</v>
      </c>
      <c r="AA5" s="34">
        <v>3.7624</v>
      </c>
      <c r="AB5" s="34">
        <v>3.6735000000000002</v>
      </c>
      <c r="AC5" s="35">
        <f t="shared" si="2"/>
        <v>246.93780565596424</v>
      </c>
      <c r="AD5" s="35">
        <f t="shared" si="3"/>
        <v>12.617805655964247</v>
      </c>
      <c r="AE5" s="36">
        <f t="shared" si="4"/>
        <v>2.4200353885939663E-2</v>
      </c>
      <c r="AF5" s="36">
        <f t="shared" si="5"/>
        <v>5.3848607271953952E-2</v>
      </c>
      <c r="AG5" s="37">
        <f t="shared" si="6"/>
        <v>860.77452000000005</v>
      </c>
      <c r="AH5" s="37">
        <f t="shared" si="7"/>
        <v>68.304279999999835</v>
      </c>
      <c r="AI5" s="36">
        <f t="shared" si="8"/>
        <v>7.9352116510140069E-2</v>
      </c>
      <c r="AJ5" s="37">
        <f t="shared" si="9"/>
        <v>881.60556799999995</v>
      </c>
      <c r="AK5" s="37">
        <f t="shared" si="10"/>
        <v>47.473231999999939</v>
      </c>
      <c r="AL5" s="36">
        <f t="shared" si="11"/>
        <v>5.3848607271953952E-2</v>
      </c>
    </row>
    <row r="6" spans="1:38" x14ac:dyDescent="0.25">
      <c r="A6" s="16" t="s">
        <v>49</v>
      </c>
      <c r="B6" s="17" t="s">
        <v>36</v>
      </c>
      <c r="C6" s="18">
        <v>43487</v>
      </c>
      <c r="D6" s="18">
        <v>43487</v>
      </c>
      <c r="E6" s="18"/>
      <c r="F6" s="20">
        <v>43500</v>
      </c>
      <c r="G6" s="21"/>
      <c r="H6" s="22">
        <v>286.7</v>
      </c>
      <c r="I6" s="22">
        <v>28.18</v>
      </c>
      <c r="J6" s="22">
        <v>314.88</v>
      </c>
      <c r="K6" s="23">
        <f t="shared" si="0"/>
        <v>3.7134999999999998</v>
      </c>
      <c r="L6" s="24">
        <v>1169.3068799999999</v>
      </c>
      <c r="M6" s="24">
        <f t="shared" si="1"/>
        <v>104.64643</v>
      </c>
      <c r="N6" s="25" t="s">
        <v>50</v>
      </c>
      <c r="O6" s="26" t="s">
        <v>51</v>
      </c>
      <c r="P6" s="26"/>
      <c r="Q6" s="25">
        <v>41915044871</v>
      </c>
      <c r="R6" s="18">
        <v>43476</v>
      </c>
      <c r="S6" s="25">
        <v>1384948</v>
      </c>
      <c r="T6" s="41"/>
      <c r="U6" s="25" t="s">
        <v>52</v>
      </c>
      <c r="V6" s="18">
        <v>43501</v>
      </c>
      <c r="W6" s="30"/>
      <c r="X6" s="31">
        <v>43501</v>
      </c>
      <c r="Y6" s="32" t="s">
        <v>41</v>
      </c>
      <c r="Z6" s="33">
        <v>43636</v>
      </c>
      <c r="AA6" s="34">
        <f>+K6</f>
        <v>3.7134999999999998</v>
      </c>
      <c r="AB6" s="35"/>
      <c r="AC6" s="35"/>
      <c r="AD6" s="35">
        <f t="shared" ref="AD6:AD11" si="12">+(K6-AA6)*J6</f>
        <v>0</v>
      </c>
      <c r="AE6" s="36"/>
      <c r="AF6" s="36"/>
      <c r="AG6" s="42"/>
      <c r="AH6" s="42"/>
      <c r="AI6" s="42"/>
      <c r="AJ6" s="42"/>
      <c r="AK6" s="42"/>
      <c r="AL6" s="42"/>
    </row>
    <row r="7" spans="1:38" x14ac:dyDescent="0.25">
      <c r="A7" s="16" t="s">
        <v>49</v>
      </c>
      <c r="B7" s="17" t="s">
        <v>36</v>
      </c>
      <c r="C7" s="18">
        <v>43487</v>
      </c>
      <c r="D7" s="18">
        <v>43487</v>
      </c>
      <c r="E7" s="18"/>
      <c r="F7" s="20">
        <v>43500</v>
      </c>
      <c r="G7" s="21"/>
      <c r="H7" s="22">
        <v>286.7</v>
      </c>
      <c r="I7" s="22">
        <v>28.18</v>
      </c>
      <c r="J7" s="22">
        <v>314.88</v>
      </c>
      <c r="K7" s="23">
        <f t="shared" si="0"/>
        <v>3.7134999999999998</v>
      </c>
      <c r="L7" s="24">
        <v>1169.3068799999999</v>
      </c>
      <c r="M7" s="24">
        <f t="shared" si="1"/>
        <v>104.64643</v>
      </c>
      <c r="N7" s="25" t="s">
        <v>53</v>
      </c>
      <c r="O7" s="26" t="s">
        <v>54</v>
      </c>
      <c r="P7" s="26"/>
      <c r="Q7" s="25">
        <v>44291925883</v>
      </c>
      <c r="R7" s="18">
        <v>43476</v>
      </c>
      <c r="S7" s="25">
        <v>1384947</v>
      </c>
      <c r="T7" s="41"/>
      <c r="U7" s="25" t="s">
        <v>52</v>
      </c>
      <c r="V7" s="18">
        <v>43501</v>
      </c>
      <c r="W7" s="30"/>
      <c r="X7" s="31">
        <v>43501</v>
      </c>
      <c r="Y7" s="32" t="s">
        <v>41</v>
      </c>
      <c r="Z7" s="33">
        <v>43655</v>
      </c>
      <c r="AA7" s="34">
        <f t="shared" ref="AA7" si="13">+K7</f>
        <v>3.7134999999999998</v>
      </c>
      <c r="AB7" s="35"/>
      <c r="AC7" s="35"/>
      <c r="AD7" s="35">
        <f t="shared" si="12"/>
        <v>0</v>
      </c>
      <c r="AE7" s="36"/>
      <c r="AF7" s="36"/>
      <c r="AG7" s="42"/>
      <c r="AH7" s="42"/>
      <c r="AI7" s="42"/>
      <c r="AJ7" s="42"/>
      <c r="AK7" s="42"/>
      <c r="AL7" s="42"/>
    </row>
    <row r="8" spans="1:38" x14ac:dyDescent="0.25">
      <c r="A8" s="16" t="s">
        <v>35</v>
      </c>
      <c r="B8" s="17" t="s">
        <v>36</v>
      </c>
      <c r="C8" s="18">
        <v>43487</v>
      </c>
      <c r="D8" s="18">
        <v>43487</v>
      </c>
      <c r="E8" s="18"/>
      <c r="F8" s="20">
        <v>43500</v>
      </c>
      <c r="G8" s="21"/>
      <c r="H8" s="22">
        <v>7183.84</v>
      </c>
      <c r="I8" s="22">
        <v>34.32</v>
      </c>
      <c r="J8" s="22">
        <v>7218.16</v>
      </c>
      <c r="K8" s="23">
        <f t="shared" si="0"/>
        <v>3.9649999999999999</v>
      </c>
      <c r="L8" s="24">
        <v>28620.004399999998</v>
      </c>
      <c r="M8" s="24">
        <f t="shared" si="1"/>
        <v>136.0788</v>
      </c>
      <c r="N8" s="25" t="s">
        <v>55</v>
      </c>
      <c r="O8" s="26" t="s">
        <v>56</v>
      </c>
      <c r="P8" s="26"/>
      <c r="Q8" s="25">
        <v>87555328968</v>
      </c>
      <c r="R8" s="18">
        <v>43469</v>
      </c>
      <c r="S8" s="25">
        <v>1377357</v>
      </c>
      <c r="T8" s="41"/>
      <c r="U8" s="25" t="s">
        <v>40</v>
      </c>
      <c r="V8" s="18">
        <v>43501</v>
      </c>
      <c r="W8" s="30"/>
      <c r="X8" s="31">
        <v>43501</v>
      </c>
      <c r="Y8" s="32" t="s">
        <v>41</v>
      </c>
      <c r="Z8" s="33">
        <v>43753</v>
      </c>
      <c r="AA8" s="34">
        <v>3.7624</v>
      </c>
      <c r="AB8" s="34">
        <v>3.6735000000000002</v>
      </c>
      <c r="AC8" s="35">
        <f t="shared" ref="AC8:AC10" si="14">+L8/AA8</f>
        <v>7606.8478630661275</v>
      </c>
      <c r="AD8" s="35">
        <f t="shared" ref="AD8:AD10" si="15">+AC8-J8</f>
        <v>388.68786306612765</v>
      </c>
      <c r="AE8" s="36">
        <f t="shared" si="4"/>
        <v>2.4200353885939663E-2</v>
      </c>
      <c r="AF8" s="36">
        <f t="shared" si="5"/>
        <v>5.3848607271953952E-2</v>
      </c>
      <c r="AG8" s="37">
        <f t="shared" ref="AG8:AG10" si="16">+J8*AB8</f>
        <v>26515.910760000002</v>
      </c>
      <c r="AH8" s="37">
        <f t="shared" ref="AH8:AH10" si="17">+L8-AG8</f>
        <v>2104.0936399999955</v>
      </c>
      <c r="AI8" s="36">
        <f t="shared" ref="AI8:AI10" si="18">(+L8/AG8)-1</f>
        <v>7.9352116510140069E-2</v>
      </c>
      <c r="AJ8" s="37">
        <f t="shared" ref="AJ8:AJ10" si="19">+J8*AA8</f>
        <v>27157.605184</v>
      </c>
      <c r="AK8" s="37">
        <f t="shared" ref="AK8:AK10" si="20">+L8-AJ8</f>
        <v>1462.399215999998</v>
      </c>
      <c r="AL8" s="36">
        <f t="shared" ref="AL8:AL10" si="21">(L8/AJ8)-1</f>
        <v>5.3848607271953952E-2</v>
      </c>
    </row>
    <row r="9" spans="1:38" x14ac:dyDescent="0.25">
      <c r="A9" s="16" t="s">
        <v>35</v>
      </c>
      <c r="B9" s="17" t="s">
        <v>36</v>
      </c>
      <c r="C9" s="18">
        <v>43487</v>
      </c>
      <c r="D9" s="18">
        <v>43487</v>
      </c>
      <c r="E9" s="18"/>
      <c r="F9" s="20">
        <v>43500</v>
      </c>
      <c r="G9" s="21"/>
      <c r="H9" s="22">
        <v>1400</v>
      </c>
      <c r="I9" s="22">
        <v>34.32</v>
      </c>
      <c r="J9" s="22">
        <v>1434.32</v>
      </c>
      <c r="K9" s="23">
        <f t="shared" si="0"/>
        <v>3.9649999999999999</v>
      </c>
      <c r="L9" s="24">
        <v>5687.0787999999993</v>
      </c>
      <c r="M9" s="24">
        <f t="shared" si="1"/>
        <v>136.0788</v>
      </c>
      <c r="N9" s="25" t="s">
        <v>57</v>
      </c>
      <c r="O9" s="26" t="s">
        <v>58</v>
      </c>
      <c r="P9" s="26"/>
      <c r="Q9" s="25" t="s">
        <v>59</v>
      </c>
      <c r="R9" s="18">
        <v>43483</v>
      </c>
      <c r="S9" s="25">
        <v>1378928</v>
      </c>
      <c r="T9" s="41"/>
      <c r="U9" s="25" t="s">
        <v>40</v>
      </c>
      <c r="V9" s="18">
        <v>43501</v>
      </c>
      <c r="W9" s="30"/>
      <c r="X9" s="31">
        <v>43501</v>
      </c>
      <c r="Y9" s="32" t="s">
        <v>41</v>
      </c>
      <c r="Z9" s="33">
        <v>43784</v>
      </c>
      <c r="AA9" s="34">
        <v>3.7624</v>
      </c>
      <c r="AB9" s="34">
        <v>3.6735000000000002</v>
      </c>
      <c r="AC9" s="35">
        <f t="shared" si="14"/>
        <v>1511.556134382309</v>
      </c>
      <c r="AD9" s="35">
        <f t="shared" si="15"/>
        <v>77.236134382309046</v>
      </c>
      <c r="AE9" s="36">
        <f t="shared" si="4"/>
        <v>2.4200353885939663E-2</v>
      </c>
      <c r="AF9" s="36">
        <f t="shared" si="5"/>
        <v>5.3848607271953952E-2</v>
      </c>
      <c r="AG9" s="37">
        <f t="shared" si="16"/>
        <v>5268.9745199999998</v>
      </c>
      <c r="AH9" s="37">
        <f t="shared" si="17"/>
        <v>418.10427999999956</v>
      </c>
      <c r="AI9" s="36">
        <f t="shared" si="18"/>
        <v>7.9352116510140069E-2</v>
      </c>
      <c r="AJ9" s="37">
        <f t="shared" si="19"/>
        <v>5396.4855680000001</v>
      </c>
      <c r="AK9" s="37">
        <f t="shared" si="20"/>
        <v>290.59323199999926</v>
      </c>
      <c r="AL9" s="36">
        <f t="shared" si="21"/>
        <v>5.3848607271953952E-2</v>
      </c>
    </row>
    <row r="10" spans="1:38" x14ac:dyDescent="0.25">
      <c r="A10" s="16" t="s">
        <v>35</v>
      </c>
      <c r="B10" s="17" t="s">
        <v>60</v>
      </c>
      <c r="C10" s="18">
        <v>43491</v>
      </c>
      <c r="D10" s="18">
        <v>43491</v>
      </c>
      <c r="E10" s="18"/>
      <c r="F10" s="20">
        <v>43500</v>
      </c>
      <c r="G10" s="21"/>
      <c r="H10" s="22">
        <v>171.95</v>
      </c>
      <c r="I10" s="22">
        <v>28.18</v>
      </c>
      <c r="J10" s="22">
        <v>200.13</v>
      </c>
      <c r="K10" s="23">
        <f t="shared" si="0"/>
        <v>3.9889999999999994</v>
      </c>
      <c r="L10" s="24">
        <v>798.31856999999991</v>
      </c>
      <c r="M10" s="24">
        <f t="shared" si="1"/>
        <v>112.41001999999999</v>
      </c>
      <c r="N10" s="25" t="s">
        <v>61</v>
      </c>
      <c r="O10" s="26" t="s">
        <v>62</v>
      </c>
      <c r="P10" s="26"/>
      <c r="Q10" s="25">
        <v>64485404072</v>
      </c>
      <c r="R10" s="18">
        <v>43479</v>
      </c>
      <c r="S10" s="25">
        <v>1377625</v>
      </c>
      <c r="T10" s="41"/>
      <c r="U10" s="25" t="s">
        <v>52</v>
      </c>
      <c r="V10" s="18">
        <v>43501</v>
      </c>
      <c r="W10" s="30"/>
      <c r="X10" s="31">
        <v>43501</v>
      </c>
      <c r="Y10" s="32" t="s">
        <v>41</v>
      </c>
      <c r="Z10" s="33">
        <v>43789</v>
      </c>
      <c r="AA10" s="34">
        <v>3.7624</v>
      </c>
      <c r="AB10" s="34">
        <v>3.6735000000000002</v>
      </c>
      <c r="AC10" s="35">
        <f t="shared" si="14"/>
        <v>212.183332447374</v>
      </c>
      <c r="AD10" s="35">
        <f t="shared" si="15"/>
        <v>12.053332447374004</v>
      </c>
      <c r="AE10" s="36">
        <f t="shared" si="4"/>
        <v>2.4200353885939663E-2</v>
      </c>
      <c r="AF10" s="36">
        <f t="shared" si="5"/>
        <v>6.0227514352540812E-2</v>
      </c>
      <c r="AG10" s="37">
        <f t="shared" si="16"/>
        <v>735.17755499999998</v>
      </c>
      <c r="AH10" s="37">
        <f t="shared" si="17"/>
        <v>63.141014999999925</v>
      </c>
      <c r="AI10" s="36">
        <f t="shared" si="18"/>
        <v>8.58853953994827E-2</v>
      </c>
      <c r="AJ10" s="37">
        <f t="shared" si="19"/>
        <v>752.969112</v>
      </c>
      <c r="AK10" s="37">
        <f t="shared" si="20"/>
        <v>45.349457999999913</v>
      </c>
      <c r="AL10" s="36">
        <f t="shared" si="21"/>
        <v>6.0227514352540812E-2</v>
      </c>
    </row>
    <row r="11" spans="1:38" x14ac:dyDescent="0.25">
      <c r="A11" s="16" t="s">
        <v>49</v>
      </c>
      <c r="B11" s="17" t="s">
        <v>60</v>
      </c>
      <c r="C11" s="18">
        <v>43491</v>
      </c>
      <c r="D11" s="18">
        <v>43491</v>
      </c>
      <c r="E11" s="18"/>
      <c r="F11" s="20">
        <v>43500</v>
      </c>
      <c r="G11" s="21"/>
      <c r="H11" s="22">
        <v>395</v>
      </c>
      <c r="I11" s="22">
        <v>34.32</v>
      </c>
      <c r="J11" s="22">
        <v>429.32</v>
      </c>
      <c r="K11" s="23">
        <f t="shared" si="0"/>
        <v>3.6863000000000001</v>
      </c>
      <c r="L11" s="24">
        <v>1582.602316</v>
      </c>
      <c r="M11" s="24">
        <f t="shared" si="1"/>
        <v>126.51381600000001</v>
      </c>
      <c r="N11" s="25" t="s">
        <v>63</v>
      </c>
      <c r="O11" s="26" t="s">
        <v>64</v>
      </c>
      <c r="P11" s="26"/>
      <c r="Q11" s="25">
        <v>34819126091</v>
      </c>
      <c r="R11" s="18">
        <v>43475</v>
      </c>
      <c r="S11" s="25">
        <v>1378502</v>
      </c>
      <c r="T11" s="41"/>
      <c r="U11" s="25" t="s">
        <v>40</v>
      </c>
      <c r="V11" s="18">
        <v>43501</v>
      </c>
      <c r="W11" s="30"/>
      <c r="X11" s="31">
        <v>43501</v>
      </c>
      <c r="Y11" s="32" t="s">
        <v>41</v>
      </c>
      <c r="Z11" s="33">
        <v>43823</v>
      </c>
      <c r="AA11" s="34">
        <f t="shared" ref="AA11" si="22">+K11</f>
        <v>3.6863000000000001</v>
      </c>
      <c r="AB11" s="35"/>
      <c r="AC11" s="35"/>
      <c r="AD11" s="35">
        <f t="shared" si="12"/>
        <v>0</v>
      </c>
      <c r="AE11" s="36"/>
      <c r="AF11" s="36"/>
      <c r="AG11" s="42"/>
      <c r="AH11" s="42"/>
      <c r="AI11" s="42"/>
      <c r="AJ11" s="42"/>
      <c r="AK11" s="42"/>
      <c r="AL11" s="4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Gagliano</dc:creator>
  <cp:lastModifiedBy>Vinicius Gagliano</cp:lastModifiedBy>
  <dcterms:created xsi:type="dcterms:W3CDTF">2019-12-18T16:26:15Z</dcterms:created>
  <dcterms:modified xsi:type="dcterms:W3CDTF">2019-12-18T16:26:35Z</dcterms:modified>
</cp:coreProperties>
</file>