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Excels\"/>
    </mc:Choice>
  </mc:AlternateContent>
  <xr:revisionPtr revIDLastSave="0" documentId="13_ncr:1_{BABBA045-2F0B-4CEE-94E1-C1E8DF419546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  <sheet name="Tabelas de Apoio" sheetId="5" r:id="rId5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">'Base de Dados'!XFD:XFD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Dados'!$A$3:$A$5022),1)</definedName>
    <definedName name="SegmentaçãodeDados_ANO">#N/A</definedName>
    <definedName name="SegmentaçãodeDados_Extensão">#N/A</definedName>
    <definedName name="SegmentaçãodeDados_IDIOMA">#N/A</definedName>
    <definedName name="SegmentaçãodeDados_PAÍS_DA_OBRA_ORIGINAL">#N/A</definedName>
  </definedNames>
  <calcPr calcId="181029"/>
  <pivotCaches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9" i="4" l="1"/>
  <c r="I4" i="4"/>
  <c r="F4" i="4"/>
  <c r="B12" i="5"/>
  <c r="B11" i="5"/>
  <c r="B10" i="5"/>
  <c r="A10" i="5" s="1"/>
  <c r="E6" i="5"/>
  <c r="E5" i="5"/>
  <c r="E4" i="5"/>
  <c r="D4" i="5" s="1"/>
  <c r="B6" i="5"/>
  <c r="B4" i="5"/>
  <c r="A4" i="5" s="1"/>
  <c r="B5" i="5"/>
  <c r="I14" i="4"/>
  <c r="D14" i="4" s="1"/>
  <c r="I15" i="4"/>
  <c r="D15" i="4" s="1"/>
  <c r="D5" i="5" l="1"/>
  <c r="A12" i="5"/>
  <c r="A11" i="5"/>
  <c r="D6" i="5"/>
  <c r="A6" i="5"/>
  <c r="A5" i="5"/>
  <c r="I13" i="4"/>
  <c r="C4" i="4"/>
  <c r="D13" i="4" l="1"/>
  <c r="H101" i="2" l="1" a="1"/>
  <c r="H101" i="2" s="1"/>
  <c r="H51" i="2" a="1"/>
  <c r="H51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6" i="2" a="1"/>
  <c r="A76" i="2" s="1"/>
  <c r="A27" i="2" a="1"/>
  <c r="A27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 s="1"/>
  <c r="A58" i="2" a="1"/>
  <c r="A58" i="2" s="1"/>
  <c r="A59" i="2" a="1"/>
  <c r="A59" i="2" s="1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 s="1"/>
  <c r="A66" i="2" a="1"/>
  <c r="A66" i="2" s="1"/>
  <c r="A67" i="2" a="1"/>
  <c r="A67" i="2" s="1"/>
  <c r="A68" i="2" a="1"/>
  <c r="A68" i="2" s="1"/>
  <c r="A69" i="2" a="1"/>
  <c r="A69" i="2" s="1"/>
  <c r="A70" i="2" a="1"/>
  <c r="A70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T17" i="4"/>
  <c r="T16" i="4"/>
  <c r="T15" i="4"/>
  <c r="T14" i="4"/>
  <c r="T13" i="4"/>
  <c r="T12" i="4"/>
  <c r="T11" i="4"/>
  <c r="T10" i="4"/>
  <c r="T9" i="4"/>
  <c r="T8" i="4"/>
  <c r="T7" i="4"/>
  <c r="T6" i="4"/>
  <c r="B17" i="2"/>
  <c r="B16" i="2"/>
  <c r="B15" i="2"/>
  <c r="B14" i="2"/>
  <c r="B13" i="2"/>
  <c r="B12" i="2"/>
  <c r="B11" i="2"/>
  <c r="B10" i="2"/>
  <c r="B9" i="2"/>
  <c r="B8" i="2"/>
  <c r="B7" i="2"/>
  <c r="B6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B18" i="2" s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T18" i="4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B19" i="2" s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3" i="1"/>
  <c r="T19" i="4" l="1"/>
  <c r="Q19" i="4"/>
  <c r="L19" i="4" s="1"/>
  <c r="D19" i="4"/>
  <c r="Q18" i="4"/>
  <c r="L18" i="4" s="1"/>
  <c r="I18" i="4"/>
  <c r="D18" i="4" s="1"/>
  <c r="Q17" i="4"/>
  <c r="L17" i="4" s="1"/>
  <c r="I17" i="4"/>
  <c r="D17" i="4" s="1"/>
  <c r="Q16" i="4"/>
  <c r="L16" i="4" s="1"/>
  <c r="I16" i="4"/>
  <c r="D16" i="4" s="1"/>
  <c r="Q15" i="4"/>
  <c r="L15" i="4" s="1"/>
  <c r="Q14" i="4"/>
  <c r="L14" i="4" s="1"/>
  <c r="Q13" i="4"/>
  <c r="L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6" i="2" a="1"/>
  <c r="A2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<sst xmlns="http://schemas.openxmlformats.org/spreadsheetml/2006/main" count="2028" uniqueCount="756">
  <si>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</si>
  <si>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</si>
  <si>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</si>
  <si>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</si>
  <si>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</si>
  <si>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</si>
  <si>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</si>
  <si>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</si>
  <si>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</si>
  <si>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</si>
  <si>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</si>
  <si>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</si>
  <si>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</si>
  <si>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</si>
  <si>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</si>
  <si>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</si>
  <si>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</si>
  <si>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</si>
  <si>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</si>
  <si>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</si>
  <si>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</si>
  <si>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</si>
  <si>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</si>
  <si>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</si>
  <si>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</si>
  <si>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</si>
  <si>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</si>
  <si>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</si>
  <si>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</si>
  <si>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</si>
  <si>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</si>
  <si>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</si>
  <si>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</si>
  <si>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</si>
  <si>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</si>
  <si>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</si>
  <si>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</si>
  <si>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</si>
  <si>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</si>
  <si>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</si>
  <si>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</si>
  <si>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</si>
  <si>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</si>
  <si>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</si>
  <si>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</si>
  <si>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</si>
  <si>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</si>
  <si>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</si>
  <si>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</si>
  <si>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</si>
  <si>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</si>
  <si>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</si>
  <si>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</si>
  <si>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</si>
  <si>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</si>
  <si>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</si>
  <si>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</si>
  <si>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</si>
  <si>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</si>
  <si>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</si>
  <si>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</si>
  <si>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</si>
  <si>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</si>
  <si>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</si>
  <si>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</si>
  <si>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</si>
  <si>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</si>
  <si>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</si>
  <si>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</si>
  <si>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</si>
  <si>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</si>
  <si>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</si>
  <si>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</si>
  <si>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</si>
  <si>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</si>
  <si>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</si>
  <si>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</si>
  <si>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</si>
  <si>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</si>
  <si>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</si>
  <si>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</si>
  <si>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</si>
  <si>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</si>
  <si>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</si>
  <si>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</si>
  <si>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</si>
  <si>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</si>
  <si>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</si>
  <si>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</si>
  <si>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</si>
  <si>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</si>
  <si>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</si>
  <si>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</si>
  <si>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</si>
  <si>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</si>
  <si>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</si>
  <si>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</si>
  <si>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</si>
  <si>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</si>
  <si>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</si>
  <si>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</si>
  <si>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</si>
  <si>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</si>
  <si>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</si>
  <si>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</si>
  <si>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</si>
  <si>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</si>
  <si>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</si>
  <si>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</si>
  <si>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</si>
  <si>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</si>
  <si>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</si>
  <si>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</si>
  <si>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</si>
  <si>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</si>
  <si>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</si>
  <si>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</si>
  <si>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</si>
  <si>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</si>
  <si>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</si>
  <si>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</si>
  <si>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</si>
  <si>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</si>
  <si>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</si>
  <si>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</si>
  <si>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</si>
  <si>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</si>
  <si>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</si>
  <si>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</si>
  <si>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</si>
  <si>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</si>
  <si>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</si>
  <si>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</si>
  <si>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</si>
  <si>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</si>
  <si>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</si>
  <si>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</si>
  <si>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</si>
  <si>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</si>
  <si>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</si>
  <si>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</si>
  <si>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</si>
  <si>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</si>
  <si>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</si>
  <si>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</si>
  <si>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</si>
  <si>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</si>
  <si>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</si>
  <si>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</si>
  <si>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</si>
  <si>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</si>
  <si>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</si>
  <si>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</si>
  <si>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</si>
  <si>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</si>
  <si>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</si>
  <si>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</si>
  <si>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</si>
  <si>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</si>
  <si>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</si>
  <si>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</si>
  <si>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</si>
  <si>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</si>
  <si>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</si>
  <si>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</si>
  <si>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</si>
  <si>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</si>
  <si>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</si>
  <si>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</si>
  <si>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</si>
  <si>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</si>
  <si>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</si>
  <si>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</si>
  <si>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</si>
  <si>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</si>
  <si>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</si>
  <si>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</si>
  <si>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</si>
  <si>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</si>
  <si>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</si>
  <si>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</si>
  <si>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</si>
  <si>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</si>
  <si>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</si>
  <si>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</si>
  <si>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</si>
  <si>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</si>
  <si>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</si>
  <si>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</si>
  <si>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</si>
  <si>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</si>
  <si>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</si>
  <si>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</si>
  <si>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</si>
  <si>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</si>
  <si>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</si>
  <si>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</si>
  <si>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</si>
  <si>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</si>
  <si>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</si>
  <si>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</si>
  <si>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</si>
  <si>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</si>
  <si>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</si>
  <si>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</si>
  <si>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</si>
  <si>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</si>
  <si>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</si>
  <si>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</si>
  <si>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</si>
  <si>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</si>
  <si>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</si>
  <si>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</si>
  <si>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</si>
  <si>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</si>
  <si>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</si>
  <si>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</si>
  <si>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</si>
  <si>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</si>
  <si>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</si>
  <si>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</si>
  <si>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</si>
  <si>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</si>
  <si>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</si>
  <si>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</si>
  <si>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</si>
  <si>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</si>
  <si>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</si>
  <si>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</si>
  <si>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</si>
  <si>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</si>
  <si>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</si>
  <si>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</si>
  <si>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</si>
  <si>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</si>
  <si>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</si>
  <si>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</si>
  <si>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</si>
  <si>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</si>
  <si>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</si>
  <si>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</si>
  <si>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</si>
  <si>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</si>
  <si>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</si>
  <si>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</si>
  <si>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</si>
  <si>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</si>
  <si>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</si>
  <si>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</si>
  <si>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</si>
  <si>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</si>
  <si>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</si>
  <si>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</si>
  <si>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</si>
  <si>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</si>
  <si>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</si>
  <si>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</si>
  <si>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</si>
  <si>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</si>
  <si>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</si>
  <si>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</si>
  <si>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</si>
  <si>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</si>
  <si>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</si>
  <si>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</si>
  <si>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</si>
  <si>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</si>
  <si>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</si>
  <si>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</si>
  <si>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</si>
  <si>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</si>
  <si>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</si>
  <si>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</si>
  <si>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</si>
  <si>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</si>
  <si>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</si>
  <si>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</si>
  <si>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</si>
  <si>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</si>
  <si>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</si>
  <si>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</si>
  <si>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</si>
  <si>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</si>
  <si>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</si>
  <si>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</si>
  <si>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</si>
  <si>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</si>
  <si>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</si>
  <si>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</si>
  <si>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</si>
  <si>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</si>
  <si>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</si>
  <si>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</si>
  <si>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</si>
  <si>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</si>
  <si>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</si>
  <si>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</si>
  <si>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</si>
  <si>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</si>
  <si>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</si>
  <si>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</si>
  <si>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</si>
  <si>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</si>
  <si>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</si>
  <si>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</si>
  <si>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</si>
  <si>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</si>
  <si>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</si>
  <si>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</si>
  <si>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</si>
  <si>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</si>
  <si>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</si>
  <si>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</si>
  <si>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</si>
  <si>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</si>
  <si>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</si>
  <si>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</si>
  <si>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</si>
  <si>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</si>
  <si>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</si>
  <si>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</si>
  <si>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</si>
  <si>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</si>
  <si>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</si>
  <si>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</si>
  <si>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</si>
  <si>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</si>
  <si>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</si>
  <si>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</si>
  <si>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</si>
  <si>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</si>
  <si>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</si>
  <si>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</si>
  <si>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</si>
  <si>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</si>
  <si>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</si>
  <si>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</si>
  <si>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</si>
  <si>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</si>
  <si>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</si>
  <si>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</si>
  <si>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</si>
  <si>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</si>
  <si>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</si>
  <si>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</si>
  <si>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</si>
  <si>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</si>
  <si>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</si>
  <si>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</si>
  <si>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</si>
  <si>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</si>
  <si>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</si>
  <si>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</si>
  <si>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</si>
  <si>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</si>
  <si>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</si>
  <si>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</si>
  <si>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</si>
  <si>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</si>
  <si>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</si>
  <si>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</si>
  <si>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</si>
  <si>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</si>
  <si>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</si>
  <si>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</si>
  <si>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</si>
  <si>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</si>
  <si>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</si>
  <si>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</si>
  <si>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</si>
  <si>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</si>
  <si>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</si>
  <si>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</si>
  <si>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</si>
  <si>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</si>
  <si>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</si>
  <si>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</si>
  <si>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</si>
  <si>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</si>
  <si>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</si>
  <si>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</si>
  <si>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</si>
  <si>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</si>
  <si>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</si>
  <si>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</si>
  <si>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</si>
  <si>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</si>
  <si>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</si>
  <si>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</si>
  <si>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</si>
  <si>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</si>
  <si>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</si>
  <si>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</si>
  <si>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</si>
  <si>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</si>
  <si>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</si>
  <si>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</si>
  <si>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</si>
  <si>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</si>
  <si>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</si>
  <si>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</si>
  <si>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</si>
  <si>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</si>
  <si>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</si>
  <si>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</si>
  <si>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</si>
  <si>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</si>
  <si>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</si>
  <si>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</si>
  <si>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</si>
  <si>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</si>
  <si>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</si>
  <si>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</si>
  <si>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</si>
  <si>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</si>
  <si>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</si>
  <si>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</si>
  <si>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</si>
  <si>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</si>
  <si>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</si>
  <si>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</si>
  <si>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</si>
  <si>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</si>
  <si>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</si>
  <si>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</si>
  <si>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</si>
  <si>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</si>
  <si>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</si>
  <si>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</si>
  <si>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</si>
  <si>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</si>
  <si>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</si>
  <si>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</si>
  <si>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</si>
  <si>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</si>
  <si>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</si>
  <si>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</si>
  <si>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</si>
  <si>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</si>
  <si>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</si>
  <si>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</si>
  <si>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</si>
  <si>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</si>
  <si>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</si>
  <si>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</si>
  <si>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</si>
  <si>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</si>
  <si>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</si>
  <si>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</si>
  <si>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</si>
  <si>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</si>
  <si>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</si>
  <si>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</si>
  <si>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</si>
  <si>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</si>
  <si>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</si>
  <si>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</si>
  <si>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</si>
  <si>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</si>
  <si>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</si>
  <si>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</si>
  <si>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</si>
  <si>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</si>
  <si>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</si>
  <si>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</si>
  <si>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</si>
  <si>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</si>
  <si>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</si>
  <si>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</si>
  <si>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</si>
  <si>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</si>
  <si>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</si>
  <si>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</si>
  <si>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</si>
  <si>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</si>
  <si>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</si>
  <si>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</si>
  <si>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</si>
  <si>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</si>
  <si>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</si>
  <si>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</si>
  <si>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</si>
  <si>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</si>
  <si>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</si>
  <si>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</si>
  <si>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</si>
  <si>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</si>
  <si>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</si>
  <si>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</si>
  <si>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</si>
  <si>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</si>
  <si>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</si>
  <si>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</si>
  <si>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</si>
  <si>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</si>
  <si>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</si>
  <si>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</si>
  <si>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</si>
  <si>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</si>
  <si>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</si>
  <si>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</si>
  <si>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</si>
  <si>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</si>
  <si>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</si>
  <si>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</si>
  <si>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</si>
  <si>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</si>
  <si>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</si>
  <si>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</si>
  <si>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</si>
  <si>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</si>
  <si>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</si>
  <si>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</si>
  <si>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</si>
  <si>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</si>
  <si>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</si>
  <si>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</si>
  <si>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</si>
  <si>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</si>
  <si>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</si>
  <si>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</si>
  <si>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</si>
  <si>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</si>
  <si>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</si>
  <si>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</si>
  <si>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</si>
  <si>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</si>
  <si>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</si>
  <si>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</si>
  <si>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</si>
  <si>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</si>
  <si>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</si>
  <si>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</si>
  <si>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</si>
  <si>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</si>
  <si>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</si>
  <si>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</si>
  <si>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</si>
  <si>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</si>
  <si>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</si>
  <si>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</si>
  <si>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</si>
  <si>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</si>
  <si>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</si>
  <si>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</si>
  <si>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</si>
  <si>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</si>
  <si>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</si>
  <si>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</si>
  <si>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</si>
  <si>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</si>
  <si>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</si>
  <si>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</si>
  <si>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</si>
  <si>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</si>
  <si>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</si>
  <si>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</si>
  <si>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</si>
  <si>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</si>
  <si>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</si>
  <si>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</si>
  <si>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</si>
  <si>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</si>
  <si>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</si>
  <si>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</si>
  <si>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</si>
  <si>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</si>
  <si>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</si>
  <si>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</si>
  <si>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</si>
  <si>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</si>
  <si>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</si>
  <si>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</si>
  <si>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</si>
  <si>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</si>
  <si>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</si>
  <si>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</si>
  <si>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</si>
  <si>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</si>
  <si>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</si>
  <si>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</si>
  <si>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</si>
  <si>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</si>
  <si>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</si>
  <si>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</si>
  <si>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</si>
  <si>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</si>
  <si>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</si>
  <si>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</si>
  <si>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</si>
  <si>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</si>
  <si>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</si>
  <si>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</si>
  <si>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</si>
  <si>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</si>
  <si>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</si>
  <si>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</si>
  <si>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</si>
  <si>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</si>
  <si>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</si>
  <si>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</si>
  <si>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</si>
  <si>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</si>
  <si>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</si>
  <si>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</si>
  <si>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</si>
  <si>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</si>
  <si>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</si>
  <si>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</si>
  <si>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</si>
  <si>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</si>
  <si>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</si>
  <si>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</si>
  <si>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</si>
  <si>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</si>
  <si>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</si>
  <si>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</si>
  <si>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</si>
  <si>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</si>
  <si>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</si>
  <si>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</si>
  <si>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</si>
  <si>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</si>
  <si>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</si>
  <si>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</si>
  <si>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</si>
  <si>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</si>
  <si>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</si>
  <si>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</si>
  <si>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</si>
  <si>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</si>
  <si>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</si>
  <si>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</si>
  <si>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</si>
  <si>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</si>
  <si>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</si>
  <si>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</si>
  <si>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</si>
  <si>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</si>
  <si>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</si>
  <si>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</si>
  <si>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</si>
  <si>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</si>
  <si>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</si>
  <si>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</si>
  <si>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</si>
  <si>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</si>
  <si>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</si>
  <si>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</si>
  <si>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</si>
  <si>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</si>
  <si>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</si>
  <si>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</si>
  <si>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</si>
  <si>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</si>
  <si>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</si>
  <si>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</si>
  <si>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</si>
  <si>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</si>
  <si>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</si>
  <si>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</si>
  <si>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</si>
  <si>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</si>
  <si>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</si>
  <si>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</si>
  <si>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</si>
  <si>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</si>
  <si>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</si>
  <si>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</si>
  <si>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</si>
  <si>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</si>
  <si>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</si>
  <si>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</si>
  <si>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</si>
  <si>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</si>
  <si>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</si>
  <si>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</si>
  <si>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</si>
  <si>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</si>
  <si>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</si>
  <si>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</si>
  <si>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</si>
  <si>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</si>
  <si>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</si>
  <si>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</si>
  <si>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</si>
  <si>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</si>
  <si>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</si>
  <si>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</si>
  <si>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</si>
  <si>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</si>
  <si>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</si>
  <si>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</si>
  <si>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</si>
  <si>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</si>
  <si>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</si>
  <si>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</si>
  <si>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</si>
  <si>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Total</t>
  </si>
  <si>
    <t>Assunto mais comum</t>
  </si>
  <si>
    <t>Assunto menos comum</t>
  </si>
  <si>
    <t>Autor com mais obras</t>
  </si>
  <si>
    <t>Autor com menos obras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</si>
  <si>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</si>
  <si>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</si>
  <si>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</si>
  <si>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</si>
  <si>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</si>
  <si>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</si>
  <si>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</si>
  <si>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</si>
  <si>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</si>
  <si>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</si>
  <si>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</si>
  <si>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</si>
  <si>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</si>
  <si>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</si>
  <si>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</si>
  <si>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</si>
  <si>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</si>
  <si>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</si>
  <si>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</si>
  <si>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</si>
  <si>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</si>
  <si>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</si>
  <si>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</si>
  <si>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</si>
  <si>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</si>
  <si>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</si>
  <si>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</si>
  <si>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</si>
  <si>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</si>
  <si>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</si>
  <si>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</si>
  <si>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</si>
  <si>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</si>
  <si>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</si>
  <si>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Extensão</t>
  </si>
  <si>
    <t>Rótulos de Linha</t>
  </si>
  <si>
    <t>Curto</t>
  </si>
  <si>
    <t>Longo</t>
  </si>
  <si>
    <t>Médio</t>
  </si>
  <si>
    <t>Muito Longo</t>
  </si>
  <si>
    <t>Contagem de ID</t>
  </si>
  <si>
    <t>CONSULTA RÁPIDA DE OBRA</t>
  </si>
  <si>
    <t xml:space="preserve"> POR TÍTULO</t>
  </si>
  <si>
    <t>MENU DE COMANDOS</t>
  </si>
  <si>
    <t>EXTENSÃO</t>
  </si>
  <si>
    <t>Arthur Schopenhauer</t>
  </si>
  <si>
    <t>INFORMAÇÕES GERAIS DA SELEÇÃO</t>
  </si>
  <si>
    <t>Português ; Francês</t>
  </si>
  <si>
    <t>VALOR</t>
  </si>
  <si>
    <t>Tabela Auxiliar - Autor Top 3</t>
  </si>
  <si>
    <t>Tabela Auxiliar - Assunto Top 3</t>
  </si>
  <si>
    <t>Tabela Auxiliar - Editora Top 3</t>
  </si>
  <si>
    <t>Editora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</si>
</sst>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  <family val="2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  <family val="3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  <family val="1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u/>
      <sz val="12"/>
      <color theme="1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</font>
    <font>
      <b/>
      <sz val="14"/>
      <color rgb="FFFFFFFF"/>
      <name val="Calibri"/>
      <family val="2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2"/>
      <color theme="0"/>
      <name val="Calibri"/>
      <family val="2"/>
    </font>
    <font>
      <sz val="24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Arial Black"/>
      <family val="2"/>
    </font>
    <font>
      <b/>
      <sz val="12"/>
      <color rgb="FFFFFFFF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9" borderId="19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16" fillId="10" borderId="0" xfId="0" applyFont="1" applyFill="1" applyBorder="1" applyAlignment="1"/>
    <xf numFmtId="0" fontId="16" fillId="11" borderId="0" xfId="0" applyFont="1" applyFill="1" applyBorder="1"/>
    <xf numFmtId="0" fontId="16" fillId="11" borderId="0" xfId="0" applyFont="1" applyFill="1" applyBorder="1" applyAlignment="1"/>
    <xf numFmtId="0" fontId="28" fillId="12" borderId="20" xfId="0" applyFont="1" applyFill="1" applyBorder="1" applyAlignment="1">
      <alignment horizontal="center" vertical="center"/>
    </xf>
    <xf numFmtId="0" fontId="28" fillId="12" borderId="34" xfId="0" applyFont="1" applyFill="1" applyBorder="1" applyAlignment="1">
      <alignment horizontal="center"/>
    </xf>
    <xf numFmtId="0" fontId="0" fillId="10" borderId="0" xfId="0" applyFill="1" applyBorder="1"/>
    <xf numFmtId="0" fontId="0" fillId="10" borderId="25" xfId="0" applyFill="1" applyBorder="1"/>
    <xf numFmtId="0" fontId="0" fillId="10" borderId="0" xfId="0" applyFill="1" applyBorder="1" applyAlignment="1"/>
    <xf numFmtId="0" fontId="16" fillId="10" borderId="25" xfId="0" applyFont="1" applyFill="1" applyBorder="1" applyAlignment="1"/>
    <xf numFmtId="0" fontId="19" fillId="10" borderId="25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2" fillId="0" borderId="0" xfId="0" applyFont="1" applyFill="1" applyBorder="1" applyAlignment="1"/>
    <xf numFmtId="0" fontId="33" fillId="0" borderId="0" xfId="0" applyFont="1" applyFill="1" applyBorder="1" applyAlignment="1"/>
    <xf numFmtId="0" fontId="20" fillId="11" borderId="0" xfId="1" applyFont="1" applyFill="1" applyBorder="1" applyAlignment="1"/>
    <xf numFmtId="0" fontId="0" fillId="11" borderId="0" xfId="0" applyFill="1" applyBorder="1"/>
    <xf numFmtId="0" fontId="1" fillId="11" borderId="0" xfId="1" applyFont="1" applyFill="1" applyBorder="1" applyAlignment="1">
      <alignment vertical="center"/>
    </xf>
    <xf numFmtId="0" fontId="21" fillId="11" borderId="0" xfId="1" applyFont="1" applyFill="1" applyBorder="1" applyAlignment="1"/>
    <xf numFmtId="0" fontId="0" fillId="11" borderId="0" xfId="0" applyFill="1" applyBorder="1" applyAlignment="1"/>
    <xf numFmtId="0" fontId="30" fillId="11" borderId="0" xfId="0" applyFont="1" applyFill="1" applyBorder="1" applyAlignment="1"/>
    <xf numFmtId="0" fontId="8" fillId="11" borderId="0" xfId="0" applyFont="1" applyFill="1" applyBorder="1" applyAlignment="1">
      <alignment vertical="center"/>
    </xf>
    <xf numFmtId="0" fontId="1" fillId="11" borderId="0" xfId="1" applyFill="1" applyBorder="1" applyAlignment="1">
      <alignment vertical="center"/>
    </xf>
    <xf numFmtId="0" fontId="2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0" xfId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0" fillId="0" borderId="0" xfId="0" applyAlignment="1">
      <alignment horizontal="left"/>
    </xf>
    <xf numFmtId="0" fontId="13" fillId="13" borderId="5" xfId="0" quotePrefix="1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13" fillId="0" borderId="25" xfId="0" applyFont="1" applyBorder="1"/>
    <xf numFmtId="0" fontId="0" fillId="0" borderId="29" xfId="0" applyBorder="1"/>
    <xf numFmtId="0" fontId="0" fillId="0" borderId="40" xfId="0" applyBorder="1" applyAlignment="1"/>
    <xf numFmtId="0" fontId="0" fillId="0" borderId="0" xfId="0" applyAlignment="1"/>
    <xf numFmtId="0" fontId="2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/>
    <xf numFmtId="0" fontId="24" fillId="10" borderId="1" xfId="0" applyFont="1" applyFill="1" applyBorder="1" applyAlignment="1"/>
    <xf numFmtId="0" fontId="24" fillId="10" borderId="27" xfId="0" applyFont="1" applyFill="1" applyBorder="1" applyAlignment="1"/>
    <xf numFmtId="0" fontId="24" fillId="11" borderId="1" xfId="0" applyFont="1" applyFill="1" applyBorder="1" applyAlignment="1"/>
    <xf numFmtId="0" fontId="24" fillId="10" borderId="0" xfId="0" applyFont="1" applyFill="1" applyBorder="1" applyAlignment="1"/>
    <xf numFmtId="0" fontId="0" fillId="0" borderId="25" xfId="0" applyFill="1" applyBorder="1"/>
    <xf numFmtId="0" fontId="13" fillId="13" borderId="39" xfId="0" applyFont="1" applyFill="1" applyBorder="1" applyAlignment="1">
      <alignment horizontal="center"/>
    </xf>
    <xf numFmtId="0" fontId="15" fillId="11" borderId="0" xfId="1" applyFont="1" applyFill="1" applyBorder="1" applyAlignment="1">
      <alignment vertical="center"/>
    </xf>
    <xf numFmtId="0" fontId="22" fillId="2" borderId="10" xfId="0" applyFont="1" applyFill="1" applyBorder="1" applyAlignment="1">
      <alignment horizontal="center"/>
    </xf>
    <xf numFmtId="0" fontId="28" fillId="12" borderId="42" xfId="0" applyFont="1" applyFill="1" applyBorder="1" applyAlignment="1">
      <alignment horizontal="center" vertical="center"/>
    </xf>
    <xf numFmtId="0" fontId="28" fillId="12" borderId="28" xfId="0" applyFont="1" applyFill="1" applyBorder="1" applyAlignment="1">
      <alignment horizontal="center" vertical="center"/>
    </xf>
    <xf numFmtId="0" fontId="14" fillId="2" borderId="13" xfId="0" applyFont="1" applyFill="1" applyBorder="1"/>
    <xf numFmtId="0" fontId="14" fillId="13" borderId="5" xfId="0" applyFont="1" applyFill="1" applyBorder="1"/>
    <xf numFmtId="0" fontId="14" fillId="2" borderId="9" xfId="0" applyFont="1" applyFill="1" applyBorder="1"/>
    <xf numFmtId="0" fontId="14" fillId="2" borderId="1" xfId="0" applyFont="1" applyFill="1" applyBorder="1"/>
    <xf numFmtId="0" fontId="0" fillId="0" borderId="43" xfId="0" applyFill="1" applyBorder="1"/>
    <xf numFmtId="0" fontId="17" fillId="2" borderId="0" xfId="0" applyFont="1" applyFill="1" applyBorder="1" applyAlignment="1"/>
    <xf numFmtId="0" fontId="17" fillId="2" borderId="7" xfId="0" applyFont="1" applyFill="1" applyBorder="1" applyAlignment="1"/>
    <xf numFmtId="0" fontId="22" fillId="2" borderId="44" xfId="0" applyFont="1" applyFill="1" applyBorder="1" applyAlignment="1">
      <alignment horizontal="center"/>
    </xf>
    <xf numFmtId="0" fontId="16" fillId="10" borderId="22" xfId="0" applyFont="1" applyFill="1" applyBorder="1" applyAlignment="1"/>
    <xf numFmtId="0" fontId="16" fillId="10" borderId="40" xfId="0" applyFont="1" applyFill="1" applyBorder="1" applyAlignment="1"/>
    <xf numFmtId="0" fontId="16" fillId="10" borderId="23" xfId="0" applyFont="1" applyFill="1" applyBorder="1" applyAlignment="1"/>
    <xf numFmtId="0" fontId="16" fillId="10" borderId="24" xfId="0" applyFont="1" applyFill="1" applyBorder="1" applyAlignment="1"/>
    <xf numFmtId="0" fontId="18" fillId="10" borderId="24" xfId="0" applyFont="1" applyFill="1" applyBorder="1" applyAlignment="1">
      <alignment vertical="center"/>
    </xf>
    <xf numFmtId="0" fontId="18" fillId="10" borderId="0" xfId="0" applyFont="1" applyFill="1" applyBorder="1" applyAlignment="1">
      <alignment vertical="center"/>
    </xf>
    <xf numFmtId="0" fontId="25" fillId="10" borderId="0" xfId="0" applyFont="1" applyFill="1" applyBorder="1" applyAlignment="1"/>
    <xf numFmtId="0" fontId="25" fillId="14" borderId="21" xfId="2" applyFont="1" applyFill="1" applyBorder="1" applyAlignment="1">
      <alignment horizontal="center" vertical="center"/>
    </xf>
    <xf numFmtId="0" fontId="2" fillId="11" borderId="36" xfId="0" applyFont="1" applyFill="1" applyBorder="1" applyAlignment="1">
      <alignment horizontal="center"/>
    </xf>
    <xf numFmtId="0" fontId="2" fillId="11" borderId="37" xfId="0" applyFont="1" applyFill="1" applyBorder="1" applyAlignment="1">
      <alignment horizontal="center"/>
    </xf>
    <xf numFmtId="0" fontId="2" fillId="11" borderId="36" xfId="0" applyFont="1" applyFill="1" applyBorder="1"/>
    <xf numFmtId="0" fontId="0" fillId="11" borderId="3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3" xfId="0" applyBorder="1"/>
    <xf numFmtId="0" fontId="16" fillId="0" borderId="43" xfId="0" applyFont="1" applyFill="1" applyBorder="1"/>
    <xf numFmtId="0" fontId="17" fillId="0" borderId="43" xfId="0" applyFont="1" applyFill="1" applyBorder="1" applyAlignment="1"/>
    <xf numFmtId="0" fontId="26" fillId="0" borderId="43" xfId="0" applyFont="1" applyFill="1" applyBorder="1" applyAlignment="1">
      <alignment vertical="center"/>
    </xf>
    <xf numFmtId="0" fontId="18" fillId="0" borderId="43" xfId="0" applyFont="1" applyFill="1" applyBorder="1" applyAlignment="1">
      <alignment horizontal="left" vertical="center"/>
    </xf>
    <xf numFmtId="0" fontId="24" fillId="0" borderId="43" xfId="0" applyFont="1" applyFill="1" applyBorder="1" applyAlignment="1"/>
    <xf numFmtId="0" fontId="0" fillId="0" borderId="24" xfId="0" applyBorder="1" applyAlignment="1"/>
    <xf numFmtId="0" fontId="0" fillId="0" borderId="25" xfId="0" applyBorder="1"/>
    <xf numFmtId="0" fontId="0" fillId="0" borderId="46" xfId="0" applyBorder="1" applyAlignment="1"/>
    <xf numFmtId="0" fontId="0" fillId="0" borderId="28" xfId="0" applyBorder="1" applyAlignment="1"/>
    <xf numFmtId="0" fontId="34" fillId="15" borderId="37" xfId="0" applyFont="1" applyFill="1" applyBorder="1" applyAlignment="1">
      <alignment horizontal="center"/>
    </xf>
    <xf numFmtId="0" fontId="34" fillId="15" borderId="21" xfId="0" applyFont="1" applyFill="1" applyBorder="1" applyAlignment="1">
      <alignment horizontal="center"/>
    </xf>
    <xf numFmtId="0" fontId="35" fillId="13" borderId="38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5" xfId="0" applyFont="1" applyFill="1" applyBorder="1" applyAlignment="1">
      <alignment horizontal="center"/>
    </xf>
    <xf numFmtId="0" fontId="13" fillId="7" borderId="39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7" fillId="4" borderId="25" xfId="0" applyFont="1" applyFill="1" applyBorder="1" applyAlignment="1">
      <alignment horizontal="center" vertic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41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27" xfId="0" applyFont="1" applyFill="1" applyBorder="1" applyAlignment="1">
      <alignment horizontal="center"/>
    </xf>
    <xf numFmtId="0" fontId="36" fillId="13" borderId="36" xfId="1" applyFont="1" applyFill="1" applyBorder="1" applyAlignment="1">
      <alignment horizontal="center"/>
    </xf>
    <xf numFmtId="0" fontId="36" fillId="13" borderId="38" xfId="1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3" xfId="0" applyFont="1" applyFill="1" applyBorder="1" applyAlignment="1">
      <alignment horizontal="center"/>
    </xf>
    <xf numFmtId="0" fontId="13" fillId="7" borderId="41" xfId="0" applyFont="1" applyFill="1" applyBorder="1" applyAlignment="1">
      <alignment horizontal="center"/>
    </xf>
    <xf numFmtId="0" fontId="27" fillId="4" borderId="35" xfId="0" applyFont="1" applyFill="1" applyBorder="1" applyAlignment="1">
      <alignment horizontal="right" vertical="center"/>
    </xf>
    <xf numFmtId="0" fontId="27" fillId="4" borderId="28" xfId="0" applyFont="1" applyFill="1" applyBorder="1" applyAlignment="1">
      <alignment horizontal="right" vertical="center"/>
    </xf>
    <xf numFmtId="0" fontId="29" fillId="8" borderId="35" xfId="0" applyFont="1" applyFill="1" applyBorder="1" applyAlignment="1">
      <alignment horizontal="center"/>
    </xf>
    <xf numFmtId="0" fontId="29" fillId="8" borderId="28" xfId="0" applyFont="1" applyFill="1" applyBorder="1" applyAlignment="1">
      <alignment horizontal="center"/>
    </xf>
    <xf numFmtId="0" fontId="29" fillId="8" borderId="34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right" vertical="center"/>
    </xf>
    <xf numFmtId="0" fontId="27" fillId="4" borderId="5" xfId="0" applyFont="1" applyFill="1" applyBorder="1" applyAlignment="1">
      <alignment horizontal="right" vertical="center"/>
    </xf>
    <xf numFmtId="0" fontId="29" fillId="8" borderId="4" xfId="0" applyFont="1" applyFill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29" fillId="8" borderId="14" xfId="0" applyFont="1" applyFill="1" applyBorder="1" applyAlignment="1">
      <alignment horizontal="center" vertical="center"/>
    </xf>
    <xf numFmtId="0" fontId="29" fillId="8" borderId="13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right" vertical="center"/>
    </xf>
    <xf numFmtId="0" fontId="27" fillId="4" borderId="13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29" fillId="8" borderId="14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29" fillId="8" borderId="15" xfId="0" applyFont="1" applyFill="1" applyBorder="1" applyAlignment="1">
      <alignment horizontal="center"/>
    </xf>
    <xf numFmtId="0" fontId="29" fillId="8" borderId="14" xfId="1" applyFont="1" applyFill="1" applyBorder="1" applyAlignment="1">
      <alignment horizontal="center"/>
    </xf>
    <xf numFmtId="0" fontId="29" fillId="8" borderId="13" xfId="1" applyFont="1" applyFill="1" applyBorder="1" applyAlignment="1">
      <alignment horizontal="center"/>
    </xf>
    <xf numFmtId="0" fontId="29" fillId="8" borderId="15" xfId="1" applyFont="1" applyFill="1" applyBorder="1" applyAlignment="1">
      <alignment horizontal="center"/>
    </xf>
    <xf numFmtId="0" fontId="7" fillId="5" borderId="38" xfId="0" applyFont="1" applyFill="1" applyBorder="1" applyAlignment="1">
      <alignment horizontal="center"/>
    </xf>
    <xf numFmtId="0" fontId="7" fillId="5" borderId="37" xfId="0" applyFont="1" applyFill="1" applyBorder="1" applyAlignment="1">
      <alignment horizontal="center"/>
    </xf>
    <xf numFmtId="0" fontId="26" fillId="4" borderId="26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28" fillId="8" borderId="4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28" fillId="8" borderId="6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26" fillId="4" borderId="6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0" fontId="26" fillId="4" borderId="31" xfId="0" applyFont="1" applyFill="1" applyBorder="1" applyAlignment="1">
      <alignment horizontal="center" vertical="center"/>
    </xf>
    <xf numFmtId="0" fontId="28" fillId="8" borderId="32" xfId="0" applyFont="1" applyFill="1" applyBorder="1" applyAlignment="1">
      <alignment horizontal="center" vertical="center"/>
    </xf>
    <xf numFmtId="0" fontId="28" fillId="8" borderId="33" xfId="0" applyFont="1" applyFill="1" applyBorder="1" applyAlignment="1">
      <alignment horizontal="center" vertical="center"/>
    </xf>
    <xf numFmtId="0" fontId="28" fillId="8" borderId="31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25" fillId="17" borderId="0" xfId="2" applyFont="1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31" fillId="15" borderId="24" xfId="2" applyFont="1" applyFill="1" applyBorder="1" applyAlignment="1">
      <alignment horizontal="center" vertical="center"/>
    </xf>
    <xf numFmtId="0" fontId="31" fillId="15" borderId="0" xfId="2" applyFont="1" applyFill="1" applyBorder="1" applyAlignment="1">
      <alignment horizontal="center" vertical="center"/>
    </xf>
    <xf numFmtId="0" fontId="25" fillId="14" borderId="2" xfId="2" applyFont="1" applyFill="1" applyBorder="1" applyAlignment="1">
      <alignment horizontal="center" vertical="center"/>
    </xf>
    <xf numFmtId="0" fontId="25" fillId="14" borderId="3" xfId="2" applyFont="1" applyFill="1" applyBorder="1" applyAlignment="1">
      <alignment horizontal="center" vertical="center"/>
    </xf>
    <xf numFmtId="0" fontId="14" fillId="16" borderId="36" xfId="0" applyFont="1" applyFill="1" applyBorder="1" applyAlignment="1">
      <alignment horizontal="center"/>
    </xf>
    <xf numFmtId="0" fontId="14" fillId="16" borderId="37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0" fontId="12" fillId="9" borderId="45" xfId="0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41"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Medium9">
    <tableStyle name="SlicerStyleLight1 2" pivot="0" table="0" count="10" xr9:uid="{C3A02AF4-1A97-443F-BDC9-065622958B60}">
      <tableStyleElement type="wholeTable" dxfId="40"/>
      <tableStyleElement type="headerRow" dxfId="39"/>
    </tableStyle>
  </tableStyles>
  <colors>
    <mruColors>
      <color rgb="FFF3F6FB"/>
      <color rgb="FFDEEBF7"/>
      <color rgb="FFDAE3F3"/>
      <color rgb="FFBDD7EE"/>
      <color rgb="FF000000"/>
      <color rgb="FF4472C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microsoft.com/office/2011/relationships/chartColorStyle" Target="colors1.xml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microsoft.com/office/2011/relationships/chartStyle" Target="style1.xml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5">
                  <a:lumMod val="50000"/>
                </a:schemeClr>
              </a:solidFill>
              <a:effectLst/>
            </a:endParaRPr>
          </a:p>
        </c:rich>
      </c:tx>
      <c:layout>
        <c:manualLayout>
          <c:xMode val="edge"/>
          <c:yMode val="edge"/>
          <c:x val="0.27282596298431067"/>
          <c:y val="2.4197107987496257E-3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dkUpDiag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1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400844955561466E-2"/>
          <c:y val="0.12559547525312792"/>
          <c:w val="0.88565964868275537"/>
          <c:h val="0.549652838460248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dkUp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1">
                  <a:lumMod val="40000"/>
                  <a:lumOff val="6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E-4C58-AE0C-65DE7CAD5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18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2480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</c:spPr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accent5">
                    <a:lumMod val="50000"/>
                  </a:schemeClr>
                </a:solidFill>
              </a:rPr>
              <a:t>OBRAS POR PAÍS</a:t>
            </a:r>
          </a:p>
        </c:rich>
      </c:tx>
      <c:layout>
        <c:manualLayout>
          <c:xMode val="edge"/>
          <c:yMode val="edge"/>
          <c:x val="0.36583926600857786"/>
          <c:y val="8.86943664444190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numFmt formatCode="[&gt;2]0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5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6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7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8"/>
        <c:spPr>
          <a:blipFill>
            <a:blip xmlns:r="http://schemas.openxmlformats.org/officeDocument/2006/relationships" r:embed="rId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9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0"/>
        <c:spPr>
          <a:blipFill>
            <a:blip xmlns:r="http://schemas.openxmlformats.org/officeDocument/2006/relationships" r:embed="rId1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1"/>
        <c:spPr>
          <a:blipFill>
            <a:blip xmlns:r="http://schemas.openxmlformats.org/officeDocument/2006/relationships" r:embed="rId1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2"/>
        <c:spPr>
          <a:blipFill>
            <a:blip xmlns:r="http://schemas.openxmlformats.org/officeDocument/2006/relationships" r:embed="rId12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blipFill>
            <a:blip xmlns:r="http://schemas.openxmlformats.org/officeDocument/2006/relationships" r:embed="rId1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5"/>
        <c:spPr>
          <a:blipFill>
            <a:blip xmlns:r="http://schemas.openxmlformats.org/officeDocument/2006/relationships" r:embed="rId1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6"/>
        <c:spPr>
          <a:blipFill>
            <a:blip xmlns:r="http://schemas.openxmlformats.org/officeDocument/2006/relationships" r:embed="rId1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7"/>
        <c:spPr>
          <a:blipFill>
            <a:blip xmlns:r="http://schemas.openxmlformats.org/officeDocument/2006/relationships" r:embed="rId1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8"/>
        <c:spPr>
          <a:blipFill>
            <a:blip xmlns:r="http://schemas.openxmlformats.org/officeDocument/2006/relationships" r:embed="rId1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9"/>
        <c:spPr>
          <a:blipFill>
            <a:blip xmlns:r="http://schemas.openxmlformats.org/officeDocument/2006/relationships" r:embed="rId1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0"/>
        <c:spPr>
          <a:blipFill>
            <a:blip xmlns:r="http://schemas.openxmlformats.org/officeDocument/2006/relationships" r:embed="rId1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1"/>
        <c:spPr>
          <a:blipFill>
            <a:blip xmlns:r="http://schemas.openxmlformats.org/officeDocument/2006/relationships" r:embed="rId2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2"/>
        <c:spPr>
          <a:blipFill>
            <a:blip xmlns:r="http://schemas.openxmlformats.org/officeDocument/2006/relationships" r:embed="rId2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05293431857044"/>
          <c:y val="9.7523663114179052E-2"/>
          <c:w val="0.7385895030600288"/>
          <c:h val="0.90540575774167598"/>
        </c:manualLayout>
      </c:layout>
      <c:doughnut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CF1-4062-9426-9661819D4847}"/>
              </c:ext>
            </c:extLst>
          </c:dPt>
          <c:dPt>
            <c:idx val="1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34-498A-96C7-9B2967A8B65E}"/>
              </c:ext>
            </c:extLst>
          </c:dPt>
          <c:dPt>
            <c:idx val="2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34-498A-96C7-9B2967A8B65E}"/>
              </c:ext>
            </c:extLst>
          </c:dPt>
          <c:dPt>
            <c:idx val="3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34-498A-96C7-9B2967A8B65E}"/>
              </c:ext>
            </c:extLst>
          </c:dPt>
          <c:dPt>
            <c:idx val="4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34-498A-96C7-9B2967A8B65E}"/>
              </c:ext>
            </c:extLst>
          </c:dPt>
          <c:dPt>
            <c:idx val="5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34-498A-96C7-9B2967A8B65E}"/>
              </c:ext>
            </c:extLst>
          </c:dPt>
          <c:dPt>
            <c:idx val="6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734-498A-96C7-9B2967A8B65E}"/>
              </c:ext>
            </c:extLst>
          </c:dPt>
          <c:dPt>
            <c:idx val="7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734-498A-96C7-9B2967A8B65E}"/>
              </c:ext>
            </c:extLst>
          </c:dPt>
          <c:dPt>
            <c:idx val="8"/>
            <c:bubble3D val="0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734-498A-96C7-9B2967A8B65E}"/>
              </c:ext>
            </c:extLst>
          </c:dPt>
          <c:dPt>
            <c:idx val="9"/>
            <c:bubble3D val="0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734-498A-96C7-9B2967A8B65E}"/>
              </c:ext>
            </c:extLst>
          </c:dPt>
          <c:dPt>
            <c:idx val="10"/>
            <c:bubble3D val="0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734-498A-96C7-9B2967A8B65E}"/>
              </c:ext>
            </c:extLst>
          </c:dPt>
          <c:dPt>
            <c:idx val="11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734-498A-96C7-9B2967A8B65E}"/>
              </c:ext>
            </c:extLst>
          </c:dPt>
          <c:dPt>
            <c:idx val="12"/>
            <c:bubble3D val="0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734-498A-96C7-9B2967A8B65E}"/>
              </c:ext>
            </c:extLst>
          </c:dPt>
          <c:dPt>
            <c:idx val="13"/>
            <c:bubble3D val="0"/>
            <c:spPr>
              <a:blipFill>
                <a:blip xmlns:r="http://schemas.openxmlformats.org/officeDocument/2006/relationships" r:embed="rId1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734-498A-96C7-9B2967A8B65E}"/>
              </c:ext>
            </c:extLst>
          </c:dPt>
          <c:dPt>
            <c:idx val="14"/>
            <c:bubble3D val="0"/>
            <c:spPr>
              <a:blipFill>
                <a:blip xmlns:r="http://schemas.openxmlformats.org/officeDocument/2006/relationships" r:embed="rId1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734-498A-96C7-9B2967A8B65E}"/>
              </c:ext>
            </c:extLst>
          </c:dPt>
          <c:dPt>
            <c:idx val="15"/>
            <c:bubble3D val="0"/>
            <c:spPr>
              <a:blipFill>
                <a:blip xmlns:r="http://schemas.openxmlformats.org/officeDocument/2006/relationships" r:embed="rId2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734-498A-96C7-9B2967A8B65E}"/>
              </c:ext>
            </c:extLst>
          </c:dPt>
          <c:dPt>
            <c:idx val="16"/>
            <c:bubble3D val="0"/>
            <c:spPr>
              <a:blipFill>
                <a:blip xmlns:r="http://schemas.openxmlformats.org/officeDocument/2006/relationships" r:embed="rId2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734-498A-96C7-9B2967A8B65E}"/>
              </c:ext>
            </c:extLst>
          </c:dPt>
          <c:dPt>
            <c:idx val="17"/>
            <c:bubble3D val="0"/>
            <c:spPr>
              <a:blipFill>
                <a:blip xmlns:r="http://schemas.openxmlformats.org/officeDocument/2006/relationships" r:embed="rId1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734-498A-96C7-9B2967A8B65E}"/>
              </c:ext>
            </c:extLst>
          </c:dPt>
          <c:dPt>
            <c:idx val="18"/>
            <c:bubble3D val="0"/>
            <c:spPr>
              <a:blipFill>
                <a:blip xmlns:r="http://schemas.openxmlformats.org/officeDocument/2006/relationships" r:embed="rId1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734-498A-96C7-9B2967A8B65E}"/>
              </c:ext>
            </c:extLst>
          </c:dPt>
          <c:dLbls>
            <c:numFmt formatCode="[&gt;2]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Dinâmicas'!$M$4:$M$22</c:f>
              <c:strCache>
                <c:ptCount val="19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Canadá</c:v>
                </c:pt>
                <c:pt idx="9">
                  <c:v>China</c:v>
                </c:pt>
                <c:pt idx="10">
                  <c:v>Espanha</c:v>
                </c:pt>
                <c:pt idx="11">
                  <c:v>Irlanda</c:v>
                </c:pt>
                <c:pt idx="12">
                  <c:v>Holanda</c:v>
                </c:pt>
                <c:pt idx="13">
                  <c:v>Uruguai</c:v>
                </c:pt>
                <c:pt idx="14">
                  <c:v>Aústria</c:v>
                </c:pt>
                <c:pt idx="15">
                  <c:v>Austrália</c:v>
                </c:pt>
                <c:pt idx="16">
                  <c:v>Irã</c:v>
                </c:pt>
                <c:pt idx="17">
                  <c:v>Israel</c:v>
                </c:pt>
                <c:pt idx="18">
                  <c:v>Grécia</c:v>
                </c:pt>
              </c:strCache>
            </c:strRef>
          </c:cat>
          <c:val>
            <c:numRef>
              <c:f>'Tabelas Dinâmicas'!$N$4:$N$22</c:f>
              <c:numCache>
                <c:formatCode>General</c:formatCode>
                <c:ptCount val="19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CF1-4062-9426-9661819D4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44"/>
        <c:holeSize val="2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Dinâmicas!td_Editora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</a:rPr>
              <a:t>NÚMERO</a:t>
            </a:r>
            <a:r>
              <a:rPr lang="en-US" sz="2400" b="1" baseline="0">
                <a:solidFill>
                  <a:schemeClr val="accent5">
                    <a:lumMod val="50000"/>
                  </a:schemeClr>
                </a:solidFill>
              </a:rPr>
              <a:t> DE OBRAS POR EDITORA</a:t>
            </a:r>
            <a:endParaRPr lang="en-US" sz="2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52431428669337"/>
          <c:y val="1.348566977417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pct90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pct90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'Tabelas Dinâmicas'!$G$4:$G$92</c:f>
              <c:strCache>
                <c:ptCount val="89"/>
                <c:pt idx="0">
                  <c:v>L&amp;PM</c:v>
                </c:pt>
                <c:pt idx="1">
                  <c:v>Martin Claret</c:v>
                </c:pt>
                <c:pt idx="2">
                  <c:v>Vozes</c:v>
                </c:pt>
                <c:pt idx="3">
                  <c:v>Aleph</c:v>
                </c:pt>
                <c:pt idx="4">
                  <c:v>Companhia das Letras</c:v>
                </c:pt>
                <c:pt idx="5">
                  <c:v>Grafipar</c:v>
                </c:pt>
                <c:pt idx="6">
                  <c:v>Arqueiro</c:v>
                </c:pt>
                <c:pt idx="7">
                  <c:v>Objetiva</c:v>
                </c:pt>
                <c:pt idx="8">
                  <c:v>Melhoramentos</c:v>
                </c:pt>
                <c:pt idx="9">
                  <c:v>Sextante</c:v>
                </c:pt>
                <c:pt idx="10">
                  <c:v>SENAC</c:v>
                </c:pt>
                <c:pt idx="11">
                  <c:v>Saraiva</c:v>
                </c:pt>
                <c:pt idx="12">
                  <c:v>Harper Collins</c:v>
                </c:pt>
                <c:pt idx="13">
                  <c:v>Casa Publicadora Brasileira</c:v>
                </c:pt>
                <c:pt idx="14">
                  <c:v>Larousse</c:v>
                </c:pt>
                <c:pt idx="15">
                  <c:v>Elsevier ; Campus</c:v>
                </c:pt>
                <c:pt idx="16">
                  <c:v>JBC</c:v>
                </c:pt>
                <c:pt idx="17">
                  <c:v>Penguin Books</c:v>
                </c:pt>
                <c:pt idx="18">
                  <c:v>Íntrinseca</c:v>
                </c:pt>
                <c:pt idx="19">
                  <c:v>Bantam</c:v>
                </c:pt>
                <c:pt idx="20">
                  <c:v>Positivo</c:v>
                </c:pt>
                <c:pt idx="21">
                  <c:v>Quadrinhos na Cia</c:v>
                </c:pt>
                <c:pt idx="22">
                  <c:v>Leya</c:v>
                </c:pt>
                <c:pt idx="23">
                  <c:v>Conrad</c:v>
                </c:pt>
                <c:pt idx="24">
                  <c:v>Editora Record</c:v>
                </c:pt>
                <c:pt idx="25">
                  <c:v>Planeta</c:v>
                </c:pt>
                <c:pt idx="26">
                  <c:v>Lachâtre</c:v>
                </c:pt>
                <c:pt idx="27">
                  <c:v>Intrínseca</c:v>
                </c:pt>
                <c:pt idx="28">
                  <c:v>Ediouro</c:v>
                </c:pt>
                <c:pt idx="29">
                  <c:v>Vintage Books</c:v>
                </c:pt>
                <c:pt idx="30">
                  <c:v>Suprema</c:v>
                </c:pt>
                <c:pt idx="31">
                  <c:v>EDUNICEP</c:v>
                </c:pt>
                <c:pt idx="32">
                  <c:v>Brimar</c:v>
                </c:pt>
                <c:pt idx="33">
                  <c:v>DC</c:v>
                </c:pt>
                <c:pt idx="34">
                  <c:v>Riverhead Books</c:v>
                </c:pt>
                <c:pt idx="35">
                  <c:v>Soma Ltda</c:v>
                </c:pt>
                <c:pt idx="36">
                  <c:v>Geek</c:v>
                </c:pt>
                <c:pt idx="37">
                  <c:v>TOR</c:v>
                </c:pt>
                <c:pt idx="38">
                  <c:v>Moderna</c:v>
                </c:pt>
                <c:pt idx="39">
                  <c:v>Escala Educacional</c:v>
                </c:pt>
                <c:pt idx="40">
                  <c:v>USP</c:v>
                </c:pt>
                <c:pt idx="41">
                  <c:v>Novatec</c:v>
                </c:pt>
                <c:pt idx="42">
                  <c:v>Sterling</c:v>
                </c:pt>
                <c:pt idx="43">
                  <c:v>Paulus</c:v>
                </c:pt>
                <c:pt idx="44">
                  <c:v>Jardim de Livros</c:v>
                </c:pt>
                <c:pt idx="45">
                  <c:v>Fundação Perseu Abramo</c:v>
                </c:pt>
                <c:pt idx="46">
                  <c:v>3i</c:v>
                </c:pt>
                <c:pt idx="47">
                  <c:v>HMH Books</c:v>
                </c:pt>
                <c:pt idx="48">
                  <c:v>Everest</c:v>
                </c:pt>
                <c:pt idx="49">
                  <c:v>Alfaguara</c:v>
                </c:pt>
                <c:pt idx="50">
                  <c:v>Blucher</c:v>
                </c:pt>
                <c:pt idx="51">
                  <c:v>Lúmen Editorial</c:v>
                </c:pt>
                <c:pt idx="52">
                  <c:v>Abril</c:v>
                </c:pt>
                <c:pt idx="53">
                  <c:v>Record</c:v>
                </c:pt>
                <c:pt idx="54">
                  <c:v>Taschen</c:v>
                </c:pt>
                <c:pt idx="55">
                  <c:v>Golden Books</c:v>
                </c:pt>
                <c:pt idx="56">
                  <c:v>Atlas</c:v>
                </c:pt>
                <c:pt idx="57">
                  <c:v>A Partilha</c:v>
                </c:pt>
                <c:pt idx="58">
                  <c:v>Mensagem para Todos</c:v>
                </c:pt>
                <c:pt idx="59">
                  <c:v>Solidum</c:v>
                </c:pt>
                <c:pt idx="60">
                  <c:v>Nova Fronteira</c:v>
                </c:pt>
                <c:pt idx="61">
                  <c:v>Paulinas</c:v>
                </c:pt>
                <c:pt idx="62">
                  <c:v>Zahar</c:v>
                </c:pt>
                <c:pt idx="63">
                  <c:v>Compacta</c:v>
                </c:pt>
                <c:pt idx="64">
                  <c:v>BestBusiness</c:v>
                </c:pt>
                <c:pt idx="65">
                  <c:v>Hachette</c:v>
                </c:pt>
                <c:pt idx="66">
                  <c:v>Elsevier</c:v>
                </c:pt>
                <c:pt idx="67">
                  <c:v>Profile Books</c:v>
                </c:pt>
                <c:pt idx="68">
                  <c:v>Companhia de Bolso</c:v>
                </c:pt>
                <c:pt idx="69">
                  <c:v>EME</c:v>
                </c:pt>
                <c:pt idx="70">
                  <c:v>Sivadi</c:v>
                </c:pt>
                <c:pt idx="71">
                  <c:v>Senado Federal</c:v>
                </c:pt>
                <c:pt idx="72">
                  <c:v>CRC</c:v>
                </c:pt>
                <c:pt idx="73">
                  <c:v>Harper Collins Brasil</c:v>
                </c:pt>
                <c:pt idx="74">
                  <c:v>Livros Érica</c:v>
                </c:pt>
                <c:pt idx="75">
                  <c:v>Cunningham Grupo ; Harriman House</c:v>
                </c:pt>
                <c:pt idx="76">
                  <c:v>Parma</c:v>
                </c:pt>
                <c:pt idx="77">
                  <c:v>Intelítera</c:v>
                </c:pt>
                <c:pt idx="78">
                  <c:v>BestBolso</c:v>
                </c:pt>
                <c:pt idx="79">
                  <c:v>Langenscheidt</c:v>
                </c:pt>
                <c:pt idx="80">
                  <c:v>Rocco ; L&amp;PM</c:v>
                </c:pt>
                <c:pt idx="81">
                  <c:v>FEEGO</c:v>
                </c:pt>
                <c:pt idx="82">
                  <c:v>Ballantine Books</c:v>
                </c:pt>
                <c:pt idx="83">
                  <c:v>RiMa</c:v>
                </c:pt>
                <c:pt idx="84">
                  <c:v>34</c:v>
                </c:pt>
                <c:pt idx="85">
                  <c:v>IDE</c:v>
                </c:pt>
                <c:pt idx="86">
                  <c:v>Rocco</c:v>
                </c:pt>
                <c:pt idx="87">
                  <c:v>Campus</c:v>
                </c:pt>
                <c:pt idx="88">
                  <c:v>Da Boa Prosa</c:v>
                </c:pt>
              </c:strCache>
            </c:strRef>
          </c:cat>
          <c:val>
            <c:numRef>
              <c:f>'Tabelas Dinâmicas'!$H$4:$H$92</c:f>
              <c:numCache>
                <c:formatCode>General</c:formatCode>
                <c:ptCount val="89"/>
                <c:pt idx="0">
                  <c:v>12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71-4689-A45E-3575E0AE7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76632"/>
        <c:axId val="521475648"/>
      </c:barChart>
      <c:catAx>
        <c:axId val="52147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5648"/>
        <c:crosses val="autoZero"/>
        <c:auto val="1"/>
        <c:lblAlgn val="ctr"/>
        <c:lblOffset val="100"/>
        <c:noMultiLvlLbl val="0"/>
      </c:catAx>
      <c:valAx>
        <c:axId val="5214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60000"/>
                  <a:lumOff val="40000"/>
                  <a:alpha val="25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66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Dinâmicas!td_Classificação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</a:rPr>
              <a:t>OBRAS POR EXTENSÃO</a:t>
            </a:r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9694168161898071"/>
          <c:y val="1.1728816668010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997947932634381"/>
          <c:y val="0.1276105203313774"/>
          <c:w val="0.68281926585803732"/>
          <c:h val="0.7985754954163331"/>
        </c:manualLayout>
      </c:layout>
      <c:doughnutChart>
        <c:varyColors val="1"/>
        <c:ser>
          <c:idx val="0"/>
          <c:order val="0"/>
          <c:tx>
            <c:strRef>
              <c:f>'Tabelas Dinâmicas'!$W$3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alpha val="5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9B-4654-9EB8-9FF111A748FF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9B-4654-9EB8-9FF111A748FF}"/>
              </c:ext>
            </c:extLst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9B-4654-9EB8-9FF111A748FF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9B-4654-9EB8-9FF111A74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Dinâmicas'!$V$4:$V$7</c:f>
              <c:strCache>
                <c:ptCount val="4"/>
                <c:pt idx="0">
                  <c:v>Curto</c:v>
                </c:pt>
                <c:pt idx="1">
                  <c:v>Longo</c:v>
                </c:pt>
                <c:pt idx="2">
                  <c:v>Médio</c:v>
                </c:pt>
                <c:pt idx="3">
                  <c:v>Muito Longo</c:v>
                </c:pt>
              </c:strCache>
            </c:strRef>
          </c:cat>
          <c:val>
            <c:numRef>
              <c:f>'Tabelas Dinâmicas'!$W$4:$W$7</c:f>
              <c:numCache>
                <c:formatCode>General</c:formatCode>
                <c:ptCount val="4"/>
                <c:pt idx="0">
                  <c:v>53</c:v>
                </c:pt>
                <c:pt idx="1">
                  <c:v>8</c:v>
                </c:pt>
                <c:pt idx="2">
                  <c:v>85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0E-483D-9AED-EE7E76408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nsulta!A1"/><Relationship Id="rId13" Type="http://schemas.openxmlformats.org/officeDocument/2006/relationships/chart" Target="../charts/chart4.xml"/><Relationship Id="rId18" Type="http://schemas.openxmlformats.org/officeDocument/2006/relationships/image" Target="../media/image27.png"/><Relationship Id="rId3" Type="http://schemas.openxmlformats.org/officeDocument/2006/relationships/hyperlink" Target="https://creativecommons.org/licenses/by-sa/3.0/" TargetMode="External"/><Relationship Id="rId21" Type="http://schemas.openxmlformats.org/officeDocument/2006/relationships/image" Target="../media/image30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17" Type="http://schemas.openxmlformats.org/officeDocument/2006/relationships/image" Target="../media/image26.png"/><Relationship Id="rId2" Type="http://schemas.openxmlformats.org/officeDocument/2006/relationships/hyperlink" Target="https://www.flickr.com/photos/benuski/3502143020" TargetMode="External"/><Relationship Id="rId16" Type="http://schemas.openxmlformats.org/officeDocument/2006/relationships/image" Target="../media/image25.png"/><Relationship Id="rId20" Type="http://schemas.openxmlformats.org/officeDocument/2006/relationships/image" Target="../media/image29.png"/><Relationship Id="rId1" Type="http://schemas.openxmlformats.org/officeDocument/2006/relationships/image" Target="../media/image2.jpg"/><Relationship Id="rId6" Type="http://schemas.openxmlformats.org/officeDocument/2006/relationships/hyperlink" Target="http://iyanovich.wordpress.com/2010/01/04/wallpapers-azules" TargetMode="External"/><Relationship Id="rId11" Type="http://schemas.openxmlformats.org/officeDocument/2006/relationships/chart" Target="../charts/chart2.xml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23" Type="http://schemas.openxmlformats.org/officeDocument/2006/relationships/image" Target="../media/image32.png"/><Relationship Id="rId10" Type="http://schemas.openxmlformats.org/officeDocument/2006/relationships/hyperlink" Target="#'Tabelas Din&#226;micas'!A1"/><Relationship Id="rId19" Type="http://schemas.openxmlformats.org/officeDocument/2006/relationships/image" Target="../media/image28.png"/><Relationship Id="rId4" Type="http://schemas.openxmlformats.org/officeDocument/2006/relationships/image" Target="../media/image3.png"/><Relationship Id="rId9" Type="http://schemas.openxmlformats.org/officeDocument/2006/relationships/hyperlink" Target="#'Base de Dados'!A1"/><Relationship Id="rId14" Type="http://schemas.openxmlformats.org/officeDocument/2006/relationships/image" Target="../media/image23.png"/><Relationship Id="rId22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28</xdr:row>
      <xdr:rowOff>123825</xdr:rowOff>
    </xdr:from>
    <xdr:to>
      <xdr:col>14</xdr:col>
      <xdr:colOff>171450</xdr:colOff>
      <xdr:row>67</xdr:row>
      <xdr:rowOff>9525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495F0F60-1AB0-49BC-A2D7-FA47F4590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19100" y="6062943"/>
          <a:ext cx="9688232" cy="7169523"/>
        </a:xfrm>
        <a:prstGeom prst="rect">
          <a:avLst/>
        </a:prstGeom>
      </xdr:spPr>
    </xdr:pic>
    <xdr:clientData/>
  </xdr:twoCellAnchor>
  <xdr:oneCellAnchor>
    <xdr:from>
      <xdr:col>0</xdr:col>
      <xdr:colOff>419100</xdr:colOff>
      <xdr:row>67</xdr:row>
      <xdr:rowOff>9525</xdr:rowOff>
    </xdr:from>
    <xdr:ext cx="9753600" cy="233205"/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8CEBBFDC-56B7-4ED5-893A-D1A80F6B0DEC}"/>
            </a:ext>
          </a:extLst>
        </xdr:cNvPr>
        <xdr:cNvSpPr txBox="1"/>
      </xdr:nvSpPr>
      <xdr:spPr>
        <a:xfrm>
          <a:off x="419100" y="13354050"/>
          <a:ext cx="97536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2" tooltip="https://www.flickr.com/photos/benuski/3502143020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3" tooltip="https://creativecommons.org/licenses/by-sa/3.0/"/>
            </a:rPr>
            <a:t>CC BY-SA</a:t>
          </a:r>
          <a:endParaRPr lang="pt-BR" sz="900"/>
        </a:p>
      </xdr:txBody>
    </xdr:sp>
    <xdr:clientData/>
  </xdr:oneCellAnchor>
  <xdr:twoCellAnchor editAs="oneCell">
    <xdr:from>
      <xdr:col>0</xdr:col>
      <xdr:colOff>0</xdr:colOff>
      <xdr:row>20</xdr:row>
      <xdr:rowOff>84231</xdr:rowOff>
    </xdr:from>
    <xdr:to>
      <xdr:col>26</xdr:col>
      <xdr:colOff>56030</xdr:colOff>
      <xdr:row>67</xdr:row>
      <xdr:rowOff>142875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4D78194-2960-48E0-A468-CAB3DBBB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6400"/>
                  </a14:imgEffect>
                  <a14:imgEffect>
                    <a14:brightnessContrast bright="40000" contrast="-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0" y="4475256"/>
          <a:ext cx="17953505" cy="9012144"/>
        </a:xfrm>
        <a:prstGeom prst="rect">
          <a:avLst/>
        </a:prstGeom>
        <a:solidFill>
          <a:srgbClr val="000000">
            <a:alpha val="50196"/>
          </a:srgbClr>
        </a:solidFill>
      </xdr:spPr>
    </xdr:pic>
    <xdr:clientData/>
  </xdr:twoCellAnchor>
  <xdr:oneCellAnchor>
    <xdr:from>
      <xdr:col>0</xdr:col>
      <xdr:colOff>85725</xdr:colOff>
      <xdr:row>54</xdr:row>
      <xdr:rowOff>95250</xdr:rowOff>
    </xdr:from>
    <xdr:ext cx="17697450" cy="23320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3496D62-527B-44CF-ADAF-327DCD743378}"/>
            </a:ext>
          </a:extLst>
        </xdr:cNvPr>
        <xdr:cNvSpPr txBox="1"/>
      </xdr:nvSpPr>
      <xdr:spPr>
        <a:xfrm>
          <a:off x="85725" y="10963275"/>
          <a:ext cx="1769745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6" tooltip="http://iyanovich.wordpress.com/2010/01/04/wallpapers-azules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3" tooltip="https://creativecommons.org/licenses/by-sa/3.0/"/>
            </a:rPr>
            <a:t>CC BY-SA</a:t>
          </a:r>
          <a:endParaRPr lang="pt-BR" sz="900"/>
        </a:p>
      </xdr:txBody>
    </xdr:sp>
    <xdr:clientData/>
  </xdr:oneCellAnchor>
  <xdr:twoCellAnchor>
    <xdr:from>
      <xdr:col>0</xdr:col>
      <xdr:colOff>85724</xdr:colOff>
      <xdr:row>21</xdr:row>
      <xdr:rowOff>92261</xdr:rowOff>
    </xdr:from>
    <xdr:to>
      <xdr:col>25</xdr:col>
      <xdr:colOff>435304</xdr:colOff>
      <xdr:row>59</xdr:row>
      <xdr:rowOff>19050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4F563EB1-E737-4F6C-B6EA-9A3E37FD748D}"/>
            </a:ext>
          </a:extLst>
        </xdr:cNvPr>
        <xdr:cNvSpPr/>
      </xdr:nvSpPr>
      <xdr:spPr>
        <a:xfrm>
          <a:off x="85724" y="4673786"/>
          <a:ext cx="17637455" cy="7165789"/>
        </a:xfrm>
        <a:prstGeom prst="rect">
          <a:avLst/>
        </a:prstGeom>
        <a:solidFill>
          <a:srgbClr val="DEEBF7">
            <a:alpha val="50196"/>
          </a:srgb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533400</xdr:colOff>
      <xdr:row>41</xdr:row>
      <xdr:rowOff>38100</xdr:rowOff>
    </xdr:from>
    <xdr:to>
      <xdr:col>19</xdr:col>
      <xdr:colOff>523875</xdr:colOff>
      <xdr:row>58</xdr:row>
      <xdr:rowOff>171450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5728182-C97C-45D5-9564-C3A280403978}"/>
            </a:ext>
          </a:extLst>
        </xdr:cNvPr>
        <xdr:cNvSpPr/>
      </xdr:nvSpPr>
      <xdr:spPr>
        <a:xfrm>
          <a:off x="8391525" y="8429625"/>
          <a:ext cx="5762625" cy="3371850"/>
        </a:xfrm>
        <a:prstGeom prst="roundRect">
          <a:avLst/>
        </a:prstGeom>
        <a:solidFill>
          <a:schemeClr val="accent5">
            <a:lumMod val="40000"/>
            <a:lumOff val="60000"/>
            <a:alpha val="61961"/>
          </a:scheme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209549</xdr:colOff>
      <xdr:row>21</xdr:row>
      <xdr:rowOff>124198</xdr:rowOff>
    </xdr:from>
    <xdr:to>
      <xdr:col>25</xdr:col>
      <xdr:colOff>352424</xdr:colOff>
      <xdr:row>40</xdr:row>
      <xdr:rowOff>95623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63313</xdr:colOff>
      <xdr:row>2</xdr:row>
      <xdr:rowOff>76200</xdr:rowOff>
    </xdr:from>
    <xdr:to>
      <xdr:col>13</xdr:col>
      <xdr:colOff>306776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07063" y="552450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141452</xdr:colOff>
      <xdr:row>6</xdr:row>
      <xdr:rowOff>173312</xdr:rowOff>
    </xdr:from>
    <xdr:to>
      <xdr:col>12</xdr:col>
      <xdr:colOff>112877</xdr:colOff>
      <xdr:row>9</xdr:row>
      <xdr:rowOff>192363</xdr:rowOff>
    </xdr:to>
    <xdr:sp macro="" textlink="">
      <xdr:nvSpPr>
        <xdr:cNvPr id="15" name="bd_nav_Consult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57831" y="1695122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403882</xdr:colOff>
      <xdr:row>6</xdr:row>
      <xdr:rowOff>184260</xdr:rowOff>
    </xdr:from>
    <xdr:to>
      <xdr:col>14</xdr:col>
      <xdr:colOff>375307</xdr:colOff>
      <xdr:row>10</xdr:row>
      <xdr:rowOff>6242</xdr:rowOff>
    </xdr:to>
    <xdr:sp macro="" textlink="">
      <xdr:nvSpPr>
        <xdr:cNvPr id="17" name="bd_nav_BD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8943537" y="1706070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624380</xdr:colOff>
      <xdr:row>6</xdr:row>
      <xdr:rowOff>195208</xdr:rowOff>
    </xdr:from>
    <xdr:to>
      <xdr:col>16</xdr:col>
      <xdr:colOff>595805</xdr:colOff>
      <xdr:row>10</xdr:row>
      <xdr:rowOff>17190</xdr:rowOff>
    </xdr:to>
    <xdr:sp macro="" textlink="">
      <xdr:nvSpPr>
        <xdr:cNvPr id="18" name="bd_nav_Tabela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587311" y="1717018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13</xdr:col>
      <xdr:colOff>401135</xdr:colOff>
      <xdr:row>2</xdr:row>
      <xdr:rowOff>73269</xdr:rowOff>
    </xdr:from>
    <xdr:to>
      <xdr:col>16</xdr:col>
      <xdr:colOff>644598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8010" y="549519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0</xdr:col>
      <xdr:colOff>176150</xdr:colOff>
      <xdr:row>40</xdr:row>
      <xdr:rowOff>176407</xdr:rowOff>
    </xdr:from>
    <xdr:to>
      <xdr:col>5</xdr:col>
      <xdr:colOff>647701</xdr:colOff>
      <xdr:row>58</xdr:row>
      <xdr:rowOff>85725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152400</xdr:colOff>
      <xdr:row>21</xdr:row>
      <xdr:rowOff>124199</xdr:rowOff>
    </xdr:from>
    <xdr:to>
      <xdr:col>13</xdr:col>
      <xdr:colOff>85725</xdr:colOff>
      <xdr:row>40</xdr:row>
      <xdr:rowOff>95623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78703B8-72A1-4CDD-BEA9-91E069ED9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14</xdr:col>
      <xdr:colOff>331351</xdr:colOff>
      <xdr:row>43</xdr:row>
      <xdr:rowOff>28575</xdr:rowOff>
    </xdr:from>
    <xdr:to>
      <xdr:col>16</xdr:col>
      <xdr:colOff>592228</xdr:colOff>
      <xdr:row>49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Extensão">
              <a:extLst>
                <a:ext uri="{FF2B5EF4-FFF2-40B4-BE49-F238E27FC236}">
                  <a16:creationId xmlns:a16="http://schemas.microsoft.com/office/drawing/2014/main" id="{C779C403-4D98-453D-9581-3AD1461778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nsã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2601" y="8801100"/>
              <a:ext cx="1689627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428625</xdr:colOff>
      <xdr:row>8</xdr:row>
      <xdr:rowOff>96125</xdr:rowOff>
    </xdr:from>
    <xdr:to>
      <xdr:col>7</xdr:col>
      <xdr:colOff>369285</xdr:colOff>
      <xdr:row>10</xdr:row>
      <xdr:rowOff>35035</xdr:rowOff>
    </xdr:to>
    <xdr:sp macro="[0]!macro_LimparFiltros" textlink="">
      <xdr:nvSpPr>
        <xdr:cNvPr id="26" name="bd_nav_Consultas">
          <a:extLst>
            <a:ext uri="{FF2B5EF4-FFF2-40B4-BE49-F238E27FC236}">
              <a16:creationId xmlns:a16="http://schemas.microsoft.com/office/drawing/2014/main" id="{50374D7E-3148-452D-B23A-410DA67B367B}"/>
            </a:ext>
          </a:extLst>
        </xdr:cNvPr>
        <xdr:cNvSpPr/>
      </xdr:nvSpPr>
      <xdr:spPr>
        <a:xfrm>
          <a:off x="2571750" y="2020175"/>
          <a:ext cx="2798160" cy="33896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RESETAR FILTROS </a:t>
          </a:r>
          <a:endParaRPr lang="pt-BR" sz="2000"/>
        </a:p>
      </xdr:txBody>
    </xdr:sp>
    <xdr:clientData/>
  </xdr:twoCellAnchor>
  <xdr:twoCellAnchor editAs="oneCell">
    <xdr:from>
      <xdr:col>17</xdr:col>
      <xdr:colOff>95326</xdr:colOff>
      <xdr:row>43</xdr:row>
      <xdr:rowOff>38099</xdr:rowOff>
    </xdr:from>
    <xdr:to>
      <xdr:col>19</xdr:col>
      <xdr:colOff>299053</xdr:colOff>
      <xdr:row>50</xdr:row>
      <xdr:rowOff>185930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IDIOMA">
              <a:extLst>
                <a:ext uri="{FF2B5EF4-FFF2-40B4-BE49-F238E27FC236}">
                  <a16:creationId xmlns:a16="http://schemas.microsoft.com/office/drawing/2014/main" id="{692E5926-0EA0-4649-BF84-EDCC2A2D85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IOM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39701" y="8810624"/>
              <a:ext cx="1689627" cy="14813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66675</xdr:colOff>
      <xdr:row>43</xdr:row>
      <xdr:rowOff>47624</xdr:rowOff>
    </xdr:from>
    <xdr:to>
      <xdr:col>14</xdr:col>
      <xdr:colOff>123825</xdr:colOff>
      <xdr:row>58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PAÍS DA OBRA ORIGINAL">
              <a:extLst>
                <a:ext uri="{FF2B5EF4-FFF2-40B4-BE49-F238E27FC236}">
                  <a16:creationId xmlns:a16="http://schemas.microsoft.com/office/drawing/2014/main" id="{C043EDDD-0460-4B00-B2D7-95C692076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A OBRA ORIGIN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9175" y="8820149"/>
              <a:ext cx="1485900" cy="2819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350400</xdr:colOff>
      <xdr:row>51</xdr:row>
      <xdr:rowOff>180975</xdr:rowOff>
    </xdr:from>
    <xdr:to>
      <xdr:col>16</xdr:col>
      <xdr:colOff>611277</xdr:colOff>
      <xdr:row>58</xdr:row>
      <xdr:rowOff>66675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7D336CBF-BA73-4020-8A00-6846639331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51650" y="10477500"/>
              <a:ext cx="1689627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156014</xdr:colOff>
      <xdr:row>52</xdr:row>
      <xdr:rowOff>57150</xdr:rowOff>
    </xdr:from>
    <xdr:to>
      <xdr:col>19</xdr:col>
      <xdr:colOff>276225</xdr:colOff>
      <xdr:row>56</xdr:row>
      <xdr:rowOff>138541</xdr:rowOff>
    </xdr:to>
    <xdr:sp macro="[0]!macro_LimparFiltros" textlink="">
      <xdr:nvSpPr>
        <xdr:cNvPr id="28" name="bd_nav_Consultas">
          <a:extLst>
            <a:ext uri="{FF2B5EF4-FFF2-40B4-BE49-F238E27FC236}">
              <a16:creationId xmlns:a16="http://schemas.microsoft.com/office/drawing/2014/main" id="{C6ECC90E-0A51-42AB-B0AA-4E0293C46121}"/>
            </a:ext>
          </a:extLst>
        </xdr:cNvPr>
        <xdr:cNvSpPr/>
      </xdr:nvSpPr>
      <xdr:spPr>
        <a:xfrm>
          <a:off x="12300389" y="10544175"/>
          <a:ext cx="1606111" cy="84339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>
              <a:solidFill>
                <a:schemeClr val="accent5">
                  <a:lumMod val="50000"/>
                </a:schemeClr>
              </a:solidFill>
            </a:rPr>
            <a:t>RESETAR FILTROS </a:t>
          </a:r>
          <a:endParaRPr lang="pt-BR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24</xdr:col>
      <xdr:colOff>265803</xdr:colOff>
      <xdr:row>54</xdr:row>
      <xdr:rowOff>32328</xdr:rowOff>
    </xdr:from>
    <xdr:to>
      <xdr:col>25</xdr:col>
      <xdr:colOff>246916</xdr:colOff>
      <xdr:row>56</xdr:row>
      <xdr:rowOff>133350</xdr:rowOff>
    </xdr:to>
    <xdr:sp macro="" textlink="I4">
      <xdr:nvSpPr>
        <xdr:cNvPr id="31" name="Retângulo 30">
          <a:extLst>
            <a:ext uri="{FF2B5EF4-FFF2-40B4-BE49-F238E27FC236}">
              <a16:creationId xmlns:a16="http://schemas.microsoft.com/office/drawing/2014/main" id="{F8209346-6241-487F-87D4-7A4005C8F83A}"/>
            </a:ext>
          </a:extLst>
        </xdr:cNvPr>
        <xdr:cNvSpPr/>
      </xdr:nvSpPr>
      <xdr:spPr>
        <a:xfrm>
          <a:off x="16944078" y="10900353"/>
          <a:ext cx="590713" cy="4820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89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418961</xdr:colOff>
      <xdr:row>2</xdr:row>
      <xdr:rowOff>267654</xdr:rowOff>
    </xdr:from>
    <xdr:to>
      <xdr:col>3</xdr:col>
      <xdr:colOff>542786</xdr:colOff>
      <xdr:row>5</xdr:row>
      <xdr:rowOff>210504</xdr:rowOff>
    </xdr:to>
    <xdr:sp macro="" textlink="C4">
      <xdr:nvSpPr>
        <xdr:cNvPr id="32" name="Retângulo 31">
          <a:extLst>
            <a:ext uri="{FF2B5EF4-FFF2-40B4-BE49-F238E27FC236}">
              <a16:creationId xmlns:a16="http://schemas.microsoft.com/office/drawing/2014/main" id="{58118D4D-3FD6-49CC-ABA2-007BACFEAE48}"/>
            </a:ext>
          </a:extLst>
        </xdr:cNvPr>
        <xdr:cNvSpPr/>
      </xdr:nvSpPr>
      <xdr:spPr>
        <a:xfrm>
          <a:off x="1133336" y="743904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4BCDA4-671F-4351-B828-B596D05E7345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156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390525</xdr:colOff>
      <xdr:row>2</xdr:row>
      <xdr:rowOff>238125</xdr:rowOff>
    </xdr:from>
    <xdr:to>
      <xdr:col>6</xdr:col>
      <xdr:colOff>514350</xdr:colOff>
      <xdr:row>5</xdr:row>
      <xdr:rowOff>180975</xdr:rowOff>
    </xdr:to>
    <xdr:sp macro="" textlink="F4">
      <xdr:nvSpPr>
        <xdr:cNvPr id="33" name="Retângulo 32">
          <a:extLst>
            <a:ext uri="{FF2B5EF4-FFF2-40B4-BE49-F238E27FC236}">
              <a16:creationId xmlns:a16="http://schemas.microsoft.com/office/drawing/2014/main" id="{017AE4D8-268B-4142-9C83-8FF4A0B6508C}"/>
            </a:ext>
          </a:extLst>
        </xdr:cNvPr>
        <xdr:cNvSpPr/>
      </xdr:nvSpPr>
      <xdr:spPr>
        <a:xfrm>
          <a:off x="3248025" y="7143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48BEF2-0BB1-4461-A391-E09C664C41C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320709</xdr:colOff>
      <xdr:row>2</xdr:row>
      <xdr:rowOff>257683</xdr:rowOff>
    </xdr:from>
    <xdr:to>
      <xdr:col>9</xdr:col>
      <xdr:colOff>444534</xdr:colOff>
      <xdr:row>5</xdr:row>
      <xdr:rowOff>200533</xdr:rowOff>
    </xdr:to>
    <xdr:sp macro="" textlink="I4">
      <xdr:nvSpPr>
        <xdr:cNvPr id="35" name="Retângulo 34">
          <a:extLst>
            <a:ext uri="{FF2B5EF4-FFF2-40B4-BE49-F238E27FC236}">
              <a16:creationId xmlns:a16="http://schemas.microsoft.com/office/drawing/2014/main" id="{734521F3-2900-4A0B-877E-BDEB6D03DFDB}"/>
            </a:ext>
          </a:extLst>
        </xdr:cNvPr>
        <xdr:cNvSpPr/>
      </xdr:nvSpPr>
      <xdr:spPr>
        <a:xfrm>
          <a:off x="5321334" y="733933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59995</xdr:colOff>
      <xdr:row>40</xdr:row>
      <xdr:rowOff>177986</xdr:rowOff>
    </xdr:from>
    <xdr:to>
      <xdr:col>11</xdr:col>
      <xdr:colOff>390526</xdr:colOff>
      <xdr:row>58</xdr:row>
      <xdr:rowOff>85725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7EDA6AE-0F6D-46AF-90FA-61D73A0AD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561836</xdr:colOff>
      <xdr:row>5</xdr:row>
      <xdr:rowOff>142875</xdr:rowOff>
    </xdr:from>
    <xdr:to>
      <xdr:col>3</xdr:col>
      <xdr:colOff>428625</xdr:colOff>
      <xdr:row>7</xdr:row>
      <xdr:rowOff>77154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D8A5BEC0-B770-4A00-9D9B-5D848DDC7201}"/>
            </a:ext>
          </a:extLst>
        </xdr:cNvPr>
        <xdr:cNvSpPr/>
      </xdr:nvSpPr>
      <xdr:spPr>
        <a:xfrm>
          <a:off x="1276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Obras</a:t>
          </a:r>
          <a:endParaRPr lang="en-US" sz="14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533261</xdr:colOff>
      <xdr:row>5</xdr:row>
      <xdr:rowOff>133350</xdr:rowOff>
    </xdr:from>
    <xdr:to>
      <xdr:col>6</xdr:col>
      <xdr:colOff>400050</xdr:colOff>
      <xdr:row>7</xdr:row>
      <xdr:rowOff>67629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46DF227B-465A-429D-B302-29692EDD90C4}"/>
            </a:ext>
          </a:extLst>
        </xdr:cNvPr>
        <xdr:cNvSpPr/>
      </xdr:nvSpPr>
      <xdr:spPr>
        <a:xfrm>
          <a:off x="3390761" y="1409700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Autores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7</xdr:col>
      <xdr:colOff>466586</xdr:colOff>
      <xdr:row>5</xdr:row>
      <xdr:rowOff>142875</xdr:rowOff>
    </xdr:from>
    <xdr:to>
      <xdr:col>9</xdr:col>
      <xdr:colOff>333375</xdr:colOff>
      <xdr:row>7</xdr:row>
      <xdr:rowOff>77154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57A6E5-7293-4ED4-A555-740B380F7F80}"/>
            </a:ext>
          </a:extLst>
        </xdr:cNvPr>
        <xdr:cNvSpPr/>
      </xdr:nvSpPr>
      <xdr:spPr>
        <a:xfrm>
          <a:off x="5467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Editoras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23</xdr:col>
      <xdr:colOff>237071</xdr:colOff>
      <xdr:row>56</xdr:row>
      <xdr:rowOff>95214</xdr:rowOff>
    </xdr:from>
    <xdr:to>
      <xdr:col>25</xdr:col>
      <xdr:colOff>249849</xdr:colOff>
      <xdr:row>58</xdr:row>
      <xdr:rowOff>28576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53863E7-9EEE-4CD5-9CFB-15D69BF6BC19}"/>
            </a:ext>
          </a:extLst>
        </xdr:cNvPr>
        <xdr:cNvSpPr/>
      </xdr:nvSpPr>
      <xdr:spPr>
        <a:xfrm>
          <a:off x="16305746" y="11344239"/>
          <a:ext cx="1231978" cy="31436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Editoras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59348</xdr:colOff>
      <xdr:row>46</xdr:row>
      <xdr:rowOff>95250</xdr:rowOff>
    </xdr:from>
    <xdr:to>
      <xdr:col>22</xdr:col>
      <xdr:colOff>392723</xdr:colOff>
      <xdr:row>47</xdr:row>
      <xdr:rowOff>85725</xdr:rowOff>
    </xdr:to>
    <xdr:sp macro="" textlink="'Tabelas de Apoio'!D4">
      <xdr:nvSpPr>
        <xdr:cNvPr id="42" name="Retângulo 41">
          <a:extLst>
            <a:ext uri="{FF2B5EF4-FFF2-40B4-BE49-F238E27FC236}">
              <a16:creationId xmlns:a16="http://schemas.microsoft.com/office/drawing/2014/main" id="{AF584CB0-DB0F-4715-9555-792C0EE4751B}"/>
            </a:ext>
          </a:extLst>
        </xdr:cNvPr>
        <xdr:cNvSpPr/>
      </xdr:nvSpPr>
      <xdr:spPr>
        <a:xfrm>
          <a:off x="14299223" y="9439275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5936D0-6AB9-4516-950E-8E90DA4206AA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Romance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59348</xdr:colOff>
      <xdr:row>47</xdr:row>
      <xdr:rowOff>85725</xdr:rowOff>
    </xdr:from>
    <xdr:to>
      <xdr:col>22</xdr:col>
      <xdr:colOff>392723</xdr:colOff>
      <xdr:row>48</xdr:row>
      <xdr:rowOff>76200</xdr:rowOff>
    </xdr:to>
    <xdr:sp macro="" textlink="'Tabelas de Apoio'!D5">
      <xdr:nvSpPr>
        <xdr:cNvPr id="43" name="Retângulo 42">
          <a:extLst>
            <a:ext uri="{FF2B5EF4-FFF2-40B4-BE49-F238E27FC236}">
              <a16:creationId xmlns:a16="http://schemas.microsoft.com/office/drawing/2014/main" id="{FBC3DAE9-504A-4D72-8F09-35B3C3E9ED40}"/>
            </a:ext>
          </a:extLst>
        </xdr:cNvPr>
        <xdr:cNvSpPr/>
      </xdr:nvSpPr>
      <xdr:spPr>
        <a:xfrm>
          <a:off x="14299223" y="9620250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38141B9-3CD8-43AE-946C-B5D7B364570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Ficção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57149</xdr:colOff>
      <xdr:row>48</xdr:row>
      <xdr:rowOff>73211</xdr:rowOff>
    </xdr:from>
    <xdr:to>
      <xdr:col>22</xdr:col>
      <xdr:colOff>390524</xdr:colOff>
      <xdr:row>49</xdr:row>
      <xdr:rowOff>63686</xdr:rowOff>
    </xdr:to>
    <xdr:sp macro="" textlink="'Tabelas de Apoio'!D6">
      <xdr:nvSpPr>
        <xdr:cNvPr id="44" name="Retângulo 43">
          <a:extLst>
            <a:ext uri="{FF2B5EF4-FFF2-40B4-BE49-F238E27FC236}">
              <a16:creationId xmlns:a16="http://schemas.microsoft.com/office/drawing/2014/main" id="{CE2CF868-AC89-4868-9E0A-61E29902B1FC}"/>
            </a:ext>
          </a:extLst>
        </xdr:cNvPr>
        <xdr:cNvSpPr/>
      </xdr:nvSpPr>
      <xdr:spPr>
        <a:xfrm>
          <a:off x="14297024" y="97982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A6124A-2055-40A8-8C3E-F9FA924DDE40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Filosofia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50</xdr:row>
      <xdr:rowOff>168461</xdr:rowOff>
    </xdr:from>
    <xdr:to>
      <xdr:col>22</xdr:col>
      <xdr:colOff>400049</xdr:colOff>
      <xdr:row>51</xdr:row>
      <xdr:rowOff>158936</xdr:rowOff>
    </xdr:to>
    <xdr:sp macro="" textlink="'Tabelas de Apoio'!A4">
      <xdr:nvSpPr>
        <xdr:cNvPr id="45" name="Retângulo 44">
          <a:extLst>
            <a:ext uri="{FF2B5EF4-FFF2-40B4-BE49-F238E27FC236}">
              <a16:creationId xmlns:a16="http://schemas.microsoft.com/office/drawing/2014/main" id="{A5313DD7-42EB-4931-A2F5-FAA21E6153A7}"/>
            </a:ext>
          </a:extLst>
        </xdr:cNvPr>
        <xdr:cNvSpPr/>
      </xdr:nvSpPr>
      <xdr:spPr>
        <a:xfrm>
          <a:off x="14306549" y="102744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93BD3A8-2079-4129-90B0-1A8E58857BF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Selma El-Kathib e Luiz Cesar Pinto Ribeiro (coord.)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51</xdr:row>
      <xdr:rowOff>158936</xdr:rowOff>
    </xdr:from>
    <xdr:to>
      <xdr:col>22</xdr:col>
      <xdr:colOff>400049</xdr:colOff>
      <xdr:row>52</xdr:row>
      <xdr:rowOff>149411</xdr:rowOff>
    </xdr:to>
    <xdr:sp macro="" textlink="'Tabelas de Apoio'!A5">
      <xdr:nvSpPr>
        <xdr:cNvPr id="46" name="Retângulo 45">
          <a:extLst>
            <a:ext uri="{FF2B5EF4-FFF2-40B4-BE49-F238E27FC236}">
              <a16:creationId xmlns:a16="http://schemas.microsoft.com/office/drawing/2014/main" id="{3DDDACA2-B932-4F27-91FD-3998BC89284D}"/>
            </a:ext>
          </a:extLst>
        </xdr:cNvPr>
        <xdr:cNvSpPr/>
      </xdr:nvSpPr>
      <xdr:spPr>
        <a:xfrm>
          <a:off x="14306549" y="1045546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09F89AF-B4F1-4EA8-AACE-2EFF820539FD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Machado de Assis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52</xdr:row>
      <xdr:rowOff>149411</xdr:rowOff>
    </xdr:from>
    <xdr:to>
      <xdr:col>22</xdr:col>
      <xdr:colOff>400049</xdr:colOff>
      <xdr:row>53</xdr:row>
      <xdr:rowOff>139886</xdr:rowOff>
    </xdr:to>
    <xdr:sp macro="" textlink="'Tabelas de Apoio'!A6">
      <xdr:nvSpPr>
        <xdr:cNvPr id="47" name="Retângulo 46">
          <a:extLst>
            <a:ext uri="{FF2B5EF4-FFF2-40B4-BE49-F238E27FC236}">
              <a16:creationId xmlns:a16="http://schemas.microsoft.com/office/drawing/2014/main" id="{E5250E74-C008-40D3-82E9-C46CAC00BDDD}"/>
            </a:ext>
          </a:extLst>
        </xdr:cNvPr>
        <xdr:cNvSpPr/>
      </xdr:nvSpPr>
      <xdr:spPr>
        <a:xfrm>
          <a:off x="14306549" y="106364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66668D-0F7F-47FC-AA53-D74F842B62D4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Mario Sérgio Cortella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55</xdr:row>
      <xdr:rowOff>63686</xdr:rowOff>
    </xdr:from>
    <xdr:to>
      <xdr:col>22</xdr:col>
      <xdr:colOff>400049</xdr:colOff>
      <xdr:row>56</xdr:row>
      <xdr:rowOff>54161</xdr:rowOff>
    </xdr:to>
    <xdr:sp macro="" textlink="'Tabelas de Apoio'!A10">
      <xdr:nvSpPr>
        <xdr:cNvPr id="48" name="Retângulo 47">
          <a:extLst>
            <a:ext uri="{FF2B5EF4-FFF2-40B4-BE49-F238E27FC236}">
              <a16:creationId xmlns:a16="http://schemas.microsoft.com/office/drawing/2014/main" id="{77130C82-1326-4AE2-9C05-AAFDB985D8D4}"/>
            </a:ext>
          </a:extLst>
        </xdr:cNvPr>
        <xdr:cNvSpPr/>
      </xdr:nvSpPr>
      <xdr:spPr>
        <a:xfrm>
          <a:off x="14306549" y="111222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A0D4767-D912-47A5-89BD-1F225E4F09F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L&amp;PM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56</xdr:row>
      <xdr:rowOff>63686</xdr:rowOff>
    </xdr:from>
    <xdr:to>
      <xdr:col>22</xdr:col>
      <xdr:colOff>400049</xdr:colOff>
      <xdr:row>57</xdr:row>
      <xdr:rowOff>54161</xdr:rowOff>
    </xdr:to>
    <xdr:sp macro="" textlink="'Tabelas de Apoio'!A11">
      <xdr:nvSpPr>
        <xdr:cNvPr id="49" name="Retângulo 48">
          <a:extLst>
            <a:ext uri="{FF2B5EF4-FFF2-40B4-BE49-F238E27FC236}">
              <a16:creationId xmlns:a16="http://schemas.microsoft.com/office/drawing/2014/main" id="{CFD96BD1-F75E-4E25-B745-8C954190E72C}"/>
            </a:ext>
          </a:extLst>
        </xdr:cNvPr>
        <xdr:cNvSpPr/>
      </xdr:nvSpPr>
      <xdr:spPr>
        <a:xfrm>
          <a:off x="14306549" y="113127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07829A-A402-48DC-B098-761335780E3D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Martin Claret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57</xdr:row>
      <xdr:rowOff>54161</xdr:rowOff>
    </xdr:from>
    <xdr:to>
      <xdr:col>22</xdr:col>
      <xdr:colOff>400049</xdr:colOff>
      <xdr:row>58</xdr:row>
      <xdr:rowOff>44636</xdr:rowOff>
    </xdr:to>
    <xdr:sp macro="" textlink="'Tabelas de Apoio'!A12">
      <xdr:nvSpPr>
        <xdr:cNvPr id="50" name="Retângulo 49">
          <a:extLst>
            <a:ext uri="{FF2B5EF4-FFF2-40B4-BE49-F238E27FC236}">
              <a16:creationId xmlns:a16="http://schemas.microsoft.com/office/drawing/2014/main" id="{5A3D4294-08C0-49F7-81FF-C909040C7609}"/>
            </a:ext>
          </a:extLst>
        </xdr:cNvPr>
        <xdr:cNvSpPr/>
      </xdr:nvSpPr>
      <xdr:spPr>
        <a:xfrm>
          <a:off x="14306549" y="114936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7EE05E-0935-416F-AA13-54748C85571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Vozes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314325</xdr:colOff>
      <xdr:row>49</xdr:row>
      <xdr:rowOff>171450</xdr:rowOff>
    </xdr:from>
    <xdr:to>
      <xdr:col>22</xdr:col>
      <xdr:colOff>154598</xdr:colOff>
      <xdr:row>50</xdr:row>
      <xdr:rowOff>180975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EA2D6FD4-C2B3-42E9-A904-A8D102D99F18}"/>
            </a:ext>
          </a:extLst>
        </xdr:cNvPr>
        <xdr:cNvSpPr/>
      </xdr:nvSpPr>
      <xdr:spPr>
        <a:xfrm>
          <a:off x="14554200" y="100869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Autores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54</xdr:row>
      <xdr:rowOff>66675</xdr:rowOff>
    </xdr:from>
    <xdr:to>
      <xdr:col>22</xdr:col>
      <xdr:colOff>145073</xdr:colOff>
      <xdr:row>55</xdr:row>
      <xdr:rowOff>76200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6EC9F1FF-64F8-47DD-9111-55F55BF0646D}"/>
            </a:ext>
          </a:extLst>
        </xdr:cNvPr>
        <xdr:cNvSpPr/>
      </xdr:nvSpPr>
      <xdr:spPr>
        <a:xfrm>
          <a:off x="14544675" y="10934700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Editoras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45</xdr:row>
      <xdr:rowOff>95250</xdr:rowOff>
    </xdr:from>
    <xdr:to>
      <xdr:col>22</xdr:col>
      <xdr:colOff>145073</xdr:colOff>
      <xdr:row>46</xdr:row>
      <xdr:rowOff>104775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3EC55892-E69D-4B81-804D-6B57182B027C}"/>
            </a:ext>
          </a:extLst>
        </xdr:cNvPr>
        <xdr:cNvSpPr/>
      </xdr:nvSpPr>
      <xdr:spPr>
        <a:xfrm>
          <a:off x="14544675" y="92487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Assunto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428625</xdr:colOff>
      <xdr:row>41</xdr:row>
      <xdr:rowOff>66675</xdr:rowOff>
    </xdr:from>
    <xdr:to>
      <xdr:col>22</xdr:col>
      <xdr:colOff>28575</xdr:colOff>
      <xdr:row>45</xdr:row>
      <xdr:rowOff>28575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518294B4-7551-470D-A431-9D71D3ABEACC}"/>
            </a:ext>
          </a:extLst>
        </xdr:cNvPr>
        <xdr:cNvSpPr/>
      </xdr:nvSpPr>
      <xdr:spPr>
        <a:xfrm>
          <a:off x="14668500" y="8458200"/>
          <a:ext cx="819150" cy="723900"/>
        </a:xfrm>
        <a:prstGeom prst="ellipse">
          <a:avLst/>
        </a:prstGeom>
        <a:solidFill>
          <a:srgbClr val="F3F6FB"/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20</xdr:col>
      <xdr:colOff>552450</xdr:colOff>
      <xdr:row>41</xdr:row>
      <xdr:rowOff>114300</xdr:rowOff>
    </xdr:from>
    <xdr:to>
      <xdr:col>21</xdr:col>
      <xdr:colOff>523875</xdr:colOff>
      <xdr:row>44</xdr:row>
      <xdr:rowOff>28575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5CC204EF-1300-45B4-AC2F-328330CF2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2325" y="8505825"/>
          <a:ext cx="581025" cy="485775"/>
        </a:xfrm>
        <a:prstGeom prst="rect">
          <a:avLst/>
        </a:prstGeom>
      </xdr:spPr>
    </xdr:pic>
    <xdr:clientData/>
  </xdr:twoCellAnchor>
  <xdr:twoCellAnchor>
    <xdr:from>
      <xdr:col>20</xdr:col>
      <xdr:colOff>581024</xdr:colOff>
      <xdr:row>43</xdr:row>
      <xdr:rowOff>152399</xdr:rowOff>
    </xdr:from>
    <xdr:to>
      <xdr:col>21</xdr:col>
      <xdr:colOff>533400</xdr:colOff>
      <xdr:row>44</xdr:row>
      <xdr:rowOff>171450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27B50636-6AA0-4C98-AED2-3539A07D5FBA}"/>
            </a:ext>
          </a:extLst>
        </xdr:cNvPr>
        <xdr:cNvSpPr txBox="1"/>
      </xdr:nvSpPr>
      <xdr:spPr>
        <a:xfrm>
          <a:off x="14820899" y="8924924"/>
          <a:ext cx="561976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5">
                  <a:lumMod val="50000"/>
                </a:schemeClr>
              </a:solidFill>
            </a:rPr>
            <a:t>TOP 3</a:t>
          </a:r>
        </a:p>
      </xdr:txBody>
    </xdr:sp>
    <xdr:clientData/>
  </xdr:twoCellAnchor>
  <xdr:twoCellAnchor>
    <xdr:from>
      <xdr:col>24</xdr:col>
      <xdr:colOff>248041</xdr:colOff>
      <xdr:row>47</xdr:row>
      <xdr:rowOff>142874</xdr:rowOff>
    </xdr:from>
    <xdr:to>
      <xdr:col>25</xdr:col>
      <xdr:colOff>246916</xdr:colOff>
      <xdr:row>50</xdr:row>
      <xdr:rowOff>91439</xdr:rowOff>
    </xdr:to>
    <xdr:sp macro="" textlink="F4">
      <xdr:nvSpPr>
        <xdr:cNvPr id="59" name="Retângulo 58">
          <a:extLst>
            <a:ext uri="{FF2B5EF4-FFF2-40B4-BE49-F238E27FC236}">
              <a16:creationId xmlns:a16="http://schemas.microsoft.com/office/drawing/2014/main" id="{7DB7DCF7-E3E8-4C8F-94DA-7CD3636168A3}"/>
            </a:ext>
          </a:extLst>
        </xdr:cNvPr>
        <xdr:cNvSpPr/>
      </xdr:nvSpPr>
      <xdr:spPr>
        <a:xfrm>
          <a:off x="16926316" y="9677399"/>
          <a:ext cx="608475" cy="52006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4324D4-1B8E-4F8A-B464-77191BA6F54D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129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200025</xdr:colOff>
      <xdr:row>50</xdr:row>
      <xdr:rowOff>8334</xdr:rowOff>
    </xdr:from>
    <xdr:to>
      <xdr:col>25</xdr:col>
      <xdr:colOff>249848</xdr:colOff>
      <xdr:row>51</xdr:row>
      <xdr:rowOff>142875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E79CE2B1-D6D7-4798-A1E5-F3AC7B7F454A}"/>
            </a:ext>
          </a:extLst>
        </xdr:cNvPr>
        <xdr:cNvSpPr/>
      </xdr:nvSpPr>
      <xdr:spPr>
        <a:xfrm>
          <a:off x="16268700" y="10114359"/>
          <a:ext cx="1269023" cy="32504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Autores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24</xdr:col>
      <xdr:colOff>213839</xdr:colOff>
      <xdr:row>42</xdr:row>
      <xdr:rowOff>28574</xdr:rowOff>
    </xdr:from>
    <xdr:to>
      <xdr:col>25</xdr:col>
      <xdr:colOff>265967</xdr:colOff>
      <xdr:row>44</xdr:row>
      <xdr:rowOff>187957</xdr:rowOff>
    </xdr:to>
    <xdr:sp macro="" textlink="C4">
      <xdr:nvSpPr>
        <xdr:cNvPr id="61" name="Retângulo 60">
          <a:extLst>
            <a:ext uri="{FF2B5EF4-FFF2-40B4-BE49-F238E27FC236}">
              <a16:creationId xmlns:a16="http://schemas.microsoft.com/office/drawing/2014/main" id="{E5F92BF8-88F8-44D3-9866-7CF2DA3BF2B2}"/>
            </a:ext>
          </a:extLst>
        </xdr:cNvPr>
        <xdr:cNvSpPr/>
      </xdr:nvSpPr>
      <xdr:spPr>
        <a:xfrm>
          <a:off x="16892114" y="8610599"/>
          <a:ext cx="661728" cy="54038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38887B-5D97-446B-ADA1-04E1AFB4E26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156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190501</xdr:colOff>
      <xdr:row>44</xdr:row>
      <xdr:rowOff>76201</xdr:rowOff>
    </xdr:from>
    <xdr:to>
      <xdr:col>25</xdr:col>
      <xdr:colOff>268899</xdr:colOff>
      <xdr:row>46</xdr:row>
      <xdr:rowOff>47625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108831FB-8D1B-459A-B560-47CB5D1D4E3B}"/>
            </a:ext>
          </a:extLst>
        </xdr:cNvPr>
        <xdr:cNvSpPr/>
      </xdr:nvSpPr>
      <xdr:spPr>
        <a:xfrm>
          <a:off x="16259176" y="9039226"/>
          <a:ext cx="1297598" cy="35242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Obras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23</xdr:col>
      <xdr:colOff>257174</xdr:colOff>
      <xdr:row>41</xdr:row>
      <xdr:rowOff>157969</xdr:rowOff>
    </xdr:from>
    <xdr:to>
      <xdr:col>24</xdr:col>
      <xdr:colOff>189889</xdr:colOff>
      <xdr:row>44</xdr:row>
      <xdr:rowOff>128784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9397A16-F8A0-4903-81AC-344714604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49" y="8549494"/>
          <a:ext cx="542315" cy="542315"/>
        </a:xfrm>
        <a:prstGeom prst="rect">
          <a:avLst/>
        </a:prstGeom>
      </xdr:spPr>
    </xdr:pic>
    <xdr:clientData/>
  </xdr:twoCellAnchor>
  <xdr:twoCellAnchor editAs="oneCell">
    <xdr:from>
      <xdr:col>23</xdr:col>
      <xdr:colOff>270247</xdr:colOff>
      <xdr:row>47</xdr:row>
      <xdr:rowOff>94148</xdr:rowOff>
    </xdr:from>
    <xdr:to>
      <xdr:col>24</xdr:col>
      <xdr:colOff>253217</xdr:colOff>
      <xdr:row>50</xdr:row>
      <xdr:rowOff>84355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1FDB2E9A-887C-4DC7-A27D-3882ECED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336704">
          <a:off x="16338922" y="9628673"/>
          <a:ext cx="592570" cy="561707"/>
        </a:xfrm>
        <a:prstGeom prst="rect">
          <a:avLst/>
        </a:prstGeom>
      </xdr:spPr>
    </xdr:pic>
    <xdr:clientData/>
  </xdr:twoCellAnchor>
  <xdr:twoCellAnchor editAs="oneCell">
    <xdr:from>
      <xdr:col>23</xdr:col>
      <xdr:colOff>304799</xdr:colOff>
      <xdr:row>53</xdr:row>
      <xdr:rowOff>180974</xdr:rowOff>
    </xdr:from>
    <xdr:to>
      <xdr:col>24</xdr:col>
      <xdr:colOff>218464</xdr:colOff>
      <xdr:row>56</xdr:row>
      <xdr:rowOff>132739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1FA53-22A2-4406-A17D-86A3E77D7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73474" y="10858499"/>
          <a:ext cx="523265" cy="523265"/>
        </a:xfrm>
        <a:prstGeom prst="rect">
          <a:avLst/>
        </a:prstGeom>
      </xdr:spPr>
    </xdr:pic>
    <xdr:clientData/>
  </xdr:twoCellAnchor>
  <xdr:twoCellAnchor>
    <xdr:from>
      <xdr:col>12</xdr:col>
      <xdr:colOff>390525</xdr:colOff>
      <xdr:row>41</xdr:row>
      <xdr:rowOff>114300</xdr:rowOff>
    </xdr:from>
    <xdr:to>
      <xdr:col>13</xdr:col>
      <xdr:colOff>438150</xdr:colOff>
      <xdr:row>43</xdr:row>
      <xdr:rowOff>66675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FAAA764B-DDF0-4D9C-BECB-2ACBE710FDFD}"/>
            </a:ext>
          </a:extLst>
        </xdr:cNvPr>
        <xdr:cNvSpPr/>
      </xdr:nvSpPr>
      <xdr:spPr>
        <a:xfrm>
          <a:off x="8963025" y="8505825"/>
          <a:ext cx="762000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12</xdr:col>
      <xdr:colOff>523875</xdr:colOff>
      <xdr:row>41</xdr:row>
      <xdr:rowOff>28575</xdr:rowOff>
    </xdr:from>
    <xdr:to>
      <xdr:col>13</xdr:col>
      <xdr:colOff>314325</xdr:colOff>
      <xdr:row>43</xdr:row>
      <xdr:rowOff>152400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B946102E-73C8-48CF-859E-52588E658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6375" y="8420100"/>
          <a:ext cx="504825" cy="50482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41</xdr:row>
      <xdr:rowOff>123825</xdr:rowOff>
    </xdr:from>
    <xdr:to>
      <xdr:col>16</xdr:col>
      <xdr:colOff>104775</xdr:colOff>
      <xdr:row>43</xdr:row>
      <xdr:rowOff>76200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2685108-28A8-4858-855A-A5F5CD64AD83}"/>
            </a:ext>
          </a:extLst>
        </xdr:cNvPr>
        <xdr:cNvSpPr/>
      </xdr:nvSpPr>
      <xdr:spPr>
        <a:xfrm>
          <a:off x="10763250" y="851535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291003</xdr:colOff>
      <xdr:row>41</xdr:row>
      <xdr:rowOff>152400</xdr:rowOff>
    </xdr:from>
    <xdr:to>
      <xdr:col>15</xdr:col>
      <xdr:colOff>571503</xdr:colOff>
      <xdr:row>43</xdr:row>
      <xdr:rowOff>85320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D60234AD-A48B-48C9-A7DE-353960204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6628" y="8543925"/>
          <a:ext cx="280500" cy="31392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50</xdr:row>
      <xdr:rowOff>57150</xdr:rowOff>
    </xdr:from>
    <xdr:to>
      <xdr:col>16</xdr:col>
      <xdr:colOff>104775</xdr:colOff>
      <xdr:row>52</xdr:row>
      <xdr:rowOff>9525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9152955-27F9-4F72-9B77-DFAE07D04C2E}"/>
            </a:ext>
          </a:extLst>
        </xdr:cNvPr>
        <xdr:cNvSpPr/>
      </xdr:nvSpPr>
      <xdr:spPr>
        <a:xfrm>
          <a:off x="10763250" y="10163175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285750</xdr:colOff>
      <xdr:row>50</xdr:row>
      <xdr:rowOff>66675</xdr:rowOff>
    </xdr:from>
    <xdr:to>
      <xdr:col>15</xdr:col>
      <xdr:colOff>608989</xdr:colOff>
      <xdr:row>52</xdr:row>
      <xdr:rowOff>8914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5C894B19-58FB-4AD9-95C1-423CF16A0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5" y="10172700"/>
          <a:ext cx="323239" cy="323239"/>
        </a:xfrm>
        <a:prstGeom prst="rect">
          <a:avLst/>
        </a:prstGeom>
      </xdr:spPr>
    </xdr:pic>
    <xdr:clientData/>
  </xdr:twoCellAnchor>
  <xdr:twoCellAnchor>
    <xdr:from>
      <xdr:col>18</xdr:col>
      <xdr:colOff>190500</xdr:colOff>
      <xdr:row>41</xdr:row>
      <xdr:rowOff>104775</xdr:rowOff>
    </xdr:from>
    <xdr:to>
      <xdr:col>18</xdr:col>
      <xdr:colOff>962025</xdr:colOff>
      <xdr:row>43</xdr:row>
      <xdr:rowOff>57150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B4BD3C9F-B58E-4556-A0F7-0803A7026E85}"/>
            </a:ext>
          </a:extLst>
        </xdr:cNvPr>
        <xdr:cNvSpPr/>
      </xdr:nvSpPr>
      <xdr:spPr>
        <a:xfrm>
          <a:off x="12687300" y="849630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18</xdr:col>
      <xdr:colOff>419100</xdr:colOff>
      <xdr:row>41</xdr:row>
      <xdr:rowOff>123825</xdr:rowOff>
    </xdr:from>
    <xdr:to>
      <xdr:col>18</xdr:col>
      <xdr:colOff>710386</xdr:colOff>
      <xdr:row>43</xdr:row>
      <xdr:rowOff>34111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89D167A7-1B99-485B-8967-CE0E84AFA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5900" y="8515350"/>
          <a:ext cx="291286" cy="29128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38</xdr:row>
      <xdr:rowOff>47625</xdr:rowOff>
    </xdr:from>
    <xdr:to>
      <xdr:col>25</xdr:col>
      <xdr:colOff>436012</xdr:colOff>
      <xdr:row>40</xdr:row>
      <xdr:rowOff>102637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EB97155-3776-4166-B327-344DC257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87875" y="7867650"/>
          <a:ext cx="436012" cy="436012"/>
        </a:xfrm>
        <a:prstGeom prst="rect">
          <a:avLst/>
        </a:prstGeom>
      </xdr:spPr>
    </xdr:pic>
    <xdr:clientData/>
  </xdr:twoCellAnchor>
  <xdr:twoCellAnchor editAs="oneCell">
    <xdr:from>
      <xdr:col>5</xdr:col>
      <xdr:colOff>400049</xdr:colOff>
      <xdr:row>55</xdr:row>
      <xdr:rowOff>47624</xdr:rowOff>
    </xdr:from>
    <xdr:to>
      <xdr:col>6</xdr:col>
      <xdr:colOff>333375</xdr:colOff>
      <xdr:row>58</xdr:row>
      <xdr:rowOff>123825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369B29B0-E201-478D-BE74-ED340864A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4" y="11106149"/>
          <a:ext cx="647701" cy="6477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O158" tableId="1">
      <sortRules>
        <sortRule colId="14" id="{44C1E41B-667E-4F7E-8C9C-ED8558DF1C55}">
          <sortCondition ref="O2:O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8.38485185185" createdVersion="6" refreshedVersion="6" minRefreshableVersion="3" recordCount="156" xr:uid="{DC2A86C4-78D9-46D3-A55D-89A833823176}">
  <cacheSource type="worksheet">
    <worksheetSource name="bd_Main" sheet="Base de Dados"/>
  </cacheSource>
  <cacheFields count="15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Ficção " u="1"/>
        <s v=" Biologia" u="1"/>
        <s v="Ficção (Sociologia)" u="1"/>
        <s v="Administração (Trabalhista)" u="1"/>
        <s v="Administração (Marketing)" u="1"/>
        <s v="Administração ; Gestão do Conhecimento" u="1"/>
        <s v="Ficção (Mangá)" u="1"/>
        <s v="Direito ; Legislação" u="1"/>
        <s v="Romance (Policial)" u="1"/>
        <s v="Romance (terror)" u="1"/>
        <s v="Ficção (Economia)" u="1"/>
        <s v=" Auto-Ajuda" u="1"/>
        <s v="Romance (Biográfico)" u="1"/>
        <s v="Romance (Poesia)" u="1"/>
        <s v="História (Fotográfia)" u="1"/>
        <s v=" Filosofia ; Auto-Ajuda" u="1"/>
        <s v="Linguagem2" u="1"/>
        <s v="Ficção (Investigação)" u="1"/>
        <s v="Economia Política ; Filosofia" u="1"/>
        <s v="Economia Política ; História" u="1"/>
        <s v="Filosofia ; Autobiografia" u="1"/>
        <s v="Romance (Espírita)" u="1"/>
        <s v="Ficção (HQ)" u="1"/>
        <s v="Economia; Economia Política" u="1"/>
        <s v="Ficção(HQ)" u="1"/>
        <s v="Autobiografia ; Espiritualidade" u="1"/>
        <s v="Direito (Legislação)" u="1"/>
        <s v="Filosofia (Sociologia)" u="1"/>
        <s v="Romance (Contos)" u="1"/>
        <s v="Filosofia (Autobiografia)" u="1"/>
        <s v="Biografia (HQ)" u="1"/>
        <s v=" Biologia ; Filosofia" u="1"/>
        <s v=" Comportamento ; Administração" u="1"/>
      </sharedItems>
    </cacheField>
    <cacheField name="AUTOR" numFmtId="0">
      <sharedItems containsBlank="1" count="143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r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Organizado por Vanderlei Batista dos Santos" u="1"/>
        <s v="Selma El-Kathib e Luiz Cesar Pinto Ribeiro (coord)" u="1"/>
        <s v="Organização de Daniel Aarão Reis" u="1"/>
        <s v="Clarice Lispector ; Organização de Benjamin Moser" u="1"/>
        <s v="Organizado por Fabio Giambiagi, José Guilherme Reis e André Urani" u="1"/>
        <s v="Organização de Carl G. Jung" u="1"/>
        <s v=" Fabio Giambiagi, José Guilherme Reis e André Urani (org)" u="1"/>
        <s v="Coordenação de Luzia Sigoli Fernandes Costa" u="1"/>
        <s v="Organizado por Jesus Ruescas" u="1"/>
        <s v="Coordenado por Selma El-Kathib e Luiz Cesar Pinto Ribeiro" u="1"/>
        <s v=" Antônio Carlos [Espírito] ;  Psicografado por Vera Lúcia Marinzeck de Carvalho" u="1"/>
        <s v="Arthu Schopenhauer" u="1"/>
        <s v="Friedrich Wilhelm Nietzsche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3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(?)"/>
        <s v="1978 (?)"/>
        <n v="2009"/>
        <n v="2003"/>
        <n v="1995"/>
        <n v="2004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10">
        <s v="Português"/>
        <s v="Inglês"/>
        <s v="Francês"/>
        <s v="Português ; Inglês ; Espanhol"/>
        <s v="Português ; Inglês"/>
        <s v="Português ; Francês"/>
        <s v="Alemão ; Português"/>
        <m u="1"/>
        <s v="Português ;  Francês"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á"/>
        <s v="Espanha"/>
        <s v="Irlanda"/>
        <s v="Austrália"/>
        <s v="Aústria"/>
        <s v="Israel"/>
        <s v="Holanda"/>
        <m u="1"/>
        <s v="Canada" u="1"/>
      </sharedItems>
    </cacheField>
    <cacheField name="Extensão" numFmtId="0">
      <sharedItems count="4">
        <s v="Médio"/>
        <s v="Curto"/>
        <s v="Muito Longo"/>
        <s v="Longo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 pivotCacheId="5304665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x v="0"/>
    <n v="1"/>
  </r>
  <r>
    <s v="Excel Avançado"/>
    <x v="1"/>
    <x v="1"/>
    <s v="1a"/>
    <s v="n / a"/>
    <x v="1"/>
    <x v="1"/>
    <x v="1"/>
    <x v="0"/>
    <n v="446"/>
    <n v="5369"/>
    <s v="C575e"/>
    <x v="1"/>
    <x v="0"/>
    <n v="2"/>
  </r>
  <r>
    <s v="Agonia do Eros"/>
    <x v="2"/>
    <x v="2"/>
    <s v="1a"/>
    <s v="n / a"/>
    <x v="2"/>
    <x v="2"/>
    <x v="1"/>
    <x v="0"/>
    <n v="93"/>
    <s v="128.46"/>
    <s v="H223a"/>
    <x v="2"/>
    <x v="1"/>
    <n v="3"/>
  </r>
  <r>
    <s v="Sociedade do Cansaço"/>
    <x v="2"/>
    <x v="2"/>
    <s v="1a"/>
    <s v="n / a"/>
    <x v="2"/>
    <x v="2"/>
    <x v="1"/>
    <x v="0"/>
    <n v="128"/>
    <s v="301.01"/>
    <s v="H223s"/>
    <x v="2"/>
    <x v="1"/>
    <n v="4"/>
  </r>
  <r>
    <s v="Constituição"/>
    <x v="3"/>
    <x v="3"/>
    <s v="n / a"/>
    <s v="n / a"/>
    <x v="3"/>
    <x v="3"/>
    <x v="1"/>
    <x v="0"/>
    <n v="384"/>
    <m/>
    <s v="C758"/>
    <x v="1"/>
    <x v="0"/>
    <n v="5"/>
  </r>
  <r>
    <s v="Conhecimento Empresarial"/>
    <x v="4"/>
    <x v="4"/>
    <s v="1a"/>
    <s v="n / a"/>
    <x v="4"/>
    <x v="4"/>
    <x v="1"/>
    <x v="0"/>
    <n v="226"/>
    <s v="658. 4038"/>
    <s v="D247c"/>
    <x v="3"/>
    <x v="1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x v="0"/>
    <n v="7"/>
  </r>
  <r>
    <s v="Leviatã"/>
    <x v="2"/>
    <x v="6"/>
    <s v="2a"/>
    <s v="n / a"/>
    <x v="6"/>
    <x v="6"/>
    <x v="3"/>
    <x v="0"/>
    <n v="561"/>
    <s v="320.1"/>
    <s v="H682l"/>
    <x v="5"/>
    <x v="0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x v="0"/>
    <n v="9"/>
  </r>
  <r>
    <s v="A Mágica da Arrumação"/>
    <x v="7"/>
    <x v="8"/>
    <s v="1a"/>
    <s v="n / a"/>
    <x v="8"/>
    <x v="7"/>
    <x v="1"/>
    <x v="0"/>
    <n v="158"/>
    <n v="133333"/>
    <s v="K82m"/>
    <x v="3"/>
    <x v="1"/>
    <n v="10"/>
  </r>
  <r>
    <s v="O Príncipe"/>
    <x v="8"/>
    <x v="9"/>
    <s v="2a"/>
    <s v="n / a"/>
    <x v="9"/>
    <x v="8"/>
    <x v="1"/>
    <x v="0"/>
    <n v="221"/>
    <n v="320"/>
    <s v="M297p"/>
    <x v="6"/>
    <x v="1"/>
    <n v="11"/>
  </r>
  <r>
    <s v="Assim Falava Zaratustra"/>
    <x v="2"/>
    <x v="10"/>
    <s v="1a"/>
    <s v="n / a"/>
    <x v="10"/>
    <x v="9"/>
    <x v="4"/>
    <x v="0"/>
    <n v="260"/>
    <n v="193"/>
    <s v="N677a"/>
    <x v="2"/>
    <x v="0"/>
    <n v="12"/>
  </r>
  <r>
    <s v="Noções Essenciais de Direito"/>
    <x v="9"/>
    <x v="11"/>
    <s v="3a "/>
    <s v="n / a"/>
    <x v="11"/>
    <x v="10"/>
    <x v="1"/>
    <x v="0"/>
    <n v="297"/>
    <n v="34"/>
    <s v="P154n"/>
    <x v="1"/>
    <x v="0"/>
    <n v="13"/>
  </r>
  <r>
    <s v="A Sabedoria da Vida"/>
    <x v="2"/>
    <x v="12"/>
    <s v="1a"/>
    <s v="n / a"/>
    <x v="12"/>
    <x v="11"/>
    <x v="1"/>
    <x v="0"/>
    <n v="150"/>
    <n v="193"/>
    <s v="S373s"/>
    <x v="2"/>
    <x v="1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x v="0"/>
    <n v="16"/>
  </r>
  <r>
    <s v="As Boas Mulheres da China"/>
    <x v="10"/>
    <x v="15"/>
    <s v="1a"/>
    <s v="n / a"/>
    <x v="14"/>
    <x v="11"/>
    <x v="1"/>
    <x v="0"/>
    <n v="251"/>
    <n v="305409"/>
    <s v="X6b"/>
    <x v="7"/>
    <x v="0"/>
    <n v="17"/>
  </r>
  <r>
    <s v="Aventura em Bagdá"/>
    <x v="11"/>
    <x v="16"/>
    <s v="1a"/>
    <s v="n / a"/>
    <x v="15"/>
    <x v="13"/>
    <x v="5"/>
    <x v="0"/>
    <n v="236"/>
    <m/>
    <s v="C555a"/>
    <x v="5"/>
    <x v="1"/>
    <n v="18"/>
  </r>
  <r>
    <s v="Crime e Castigo"/>
    <x v="12"/>
    <x v="17"/>
    <s v="1a"/>
    <s v="n / a"/>
    <x v="5"/>
    <x v="8"/>
    <x v="2"/>
    <x v="0"/>
    <n v="590"/>
    <s v="891.73"/>
    <s v="D724c"/>
    <x v="8"/>
    <x v="0"/>
    <n v="19"/>
  </r>
  <r>
    <s v="Os Despossuídos"/>
    <x v="13"/>
    <x v="18"/>
    <s v="1a"/>
    <s v="n / a"/>
    <x v="16"/>
    <x v="2"/>
    <x v="1"/>
    <x v="0"/>
    <n v="379"/>
    <s v="813.08"/>
    <s v="L433d"/>
    <x v="3"/>
    <x v="0"/>
    <n v="20"/>
  </r>
  <r>
    <s v="Mirai Nikki"/>
    <x v="14"/>
    <x v="19"/>
    <s v="n / a"/>
    <n v="7"/>
    <x v="17"/>
    <x v="8"/>
    <x v="6"/>
    <x v="0"/>
    <n v="186"/>
    <m/>
    <s v="E82m"/>
    <x v="9"/>
    <x v="1"/>
    <n v="21"/>
  </r>
  <r>
    <s v="Evangelion"/>
    <x v="14"/>
    <x v="20"/>
    <s v="n / a"/>
    <n v="16"/>
    <x v="18"/>
    <x v="14"/>
    <x v="7"/>
    <x v="0"/>
    <n v="92"/>
    <m/>
    <s v="S124e"/>
    <x v="9"/>
    <x v="1"/>
    <n v="22"/>
  </r>
  <r>
    <s v="Game of Thrones"/>
    <x v="13"/>
    <x v="21"/>
    <s v="ed. especial"/>
    <s v="n / a"/>
    <x v="19"/>
    <x v="8"/>
    <x v="8"/>
    <x v="1"/>
    <n v="807"/>
    <m/>
    <s v="M379g"/>
    <x v="3"/>
    <x v="2"/>
    <n v="23"/>
  </r>
  <r>
    <s v="God of War"/>
    <x v="13"/>
    <x v="22"/>
    <s v="1a"/>
    <s v="n / a"/>
    <x v="20"/>
    <x v="6"/>
    <x v="1"/>
    <x v="0"/>
    <n v="383"/>
    <n v="813"/>
    <s v="S889g"/>
    <x v="3"/>
    <x v="0"/>
    <n v="24"/>
  </r>
  <r>
    <s v="Inu-yasha"/>
    <x v="14"/>
    <x v="23"/>
    <s v="n / a"/>
    <n v="10"/>
    <x v="17"/>
    <x v="14"/>
    <x v="1"/>
    <x v="0"/>
    <n v="100"/>
    <m/>
    <s v="T136i"/>
    <x v="9"/>
    <x v="1"/>
    <n v="25"/>
  </r>
  <r>
    <s v="Um Jogador"/>
    <x v="12"/>
    <x v="17"/>
    <s v="3a"/>
    <s v="n / a"/>
    <x v="21"/>
    <x v="15"/>
    <x v="9"/>
    <x v="0"/>
    <n v="225"/>
    <s v="891.73"/>
    <s v="D724j"/>
    <x v="8"/>
    <x v="1"/>
    <n v="26"/>
  </r>
  <r>
    <s v="O Nome da Rosa"/>
    <x v="12"/>
    <x v="24"/>
    <s v="1a"/>
    <s v="n / a"/>
    <x v="22"/>
    <x v="6"/>
    <x v="1"/>
    <x v="0"/>
    <n v="554"/>
    <n v="853"/>
    <s v="E19n"/>
    <x v="6"/>
    <x v="0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x v="0"/>
    <n v="28"/>
  </r>
  <r>
    <s v="Pais e Filhos"/>
    <x v="12"/>
    <x v="25"/>
    <s v="1a"/>
    <s v="n / a"/>
    <x v="23"/>
    <x v="17"/>
    <x v="1"/>
    <x v="0"/>
    <n v="242"/>
    <m/>
    <s v="T937p"/>
    <x v="8"/>
    <x v="1"/>
    <n v="29"/>
  </r>
  <r>
    <s v="Persépolis"/>
    <x v="15"/>
    <x v="26"/>
    <s v="1a"/>
    <s v="n / a"/>
    <x v="24"/>
    <x v="11"/>
    <x v="1"/>
    <x v="0"/>
    <s v=" (?)"/>
    <n v="741"/>
    <s v="S253p"/>
    <x v="10"/>
    <x v="2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x v="0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x v="0"/>
    <n v="32"/>
  </r>
  <r>
    <s v="Star Wars:  O Último Comando"/>
    <x v="13"/>
    <x v="27"/>
    <s v="1a"/>
    <s v="n / a"/>
    <x v="16"/>
    <x v="16"/>
    <x v="10"/>
    <x v="0"/>
    <n v="523"/>
    <n v="813"/>
    <s v="Z19sc"/>
    <x v="3"/>
    <x v="0"/>
    <n v="33"/>
  </r>
  <r>
    <s v="Watchmen"/>
    <x v="15"/>
    <x v="28"/>
    <s v="1a"/>
    <s v="n / a"/>
    <x v="25"/>
    <x v="16"/>
    <x v="1"/>
    <x v="1"/>
    <n v="414"/>
    <m/>
    <s v="M821w"/>
    <x v="5"/>
    <x v="0"/>
    <n v="34"/>
  </r>
  <r>
    <s v="Fever Pitch"/>
    <x v="13"/>
    <x v="29"/>
    <s v="1a"/>
    <s v="n / a"/>
    <x v="26"/>
    <x v="18"/>
    <x v="1"/>
    <x v="1"/>
    <n v="237"/>
    <m/>
    <s v="H814f"/>
    <x v="3"/>
    <x v="1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x v="0"/>
    <n v="36"/>
  </r>
  <r>
    <s v="Antologia Poética"/>
    <x v="16"/>
    <x v="31"/>
    <s v="65a"/>
    <s v="n / a"/>
    <x v="15"/>
    <x v="3"/>
    <x v="1"/>
    <x v="0"/>
    <n v="370"/>
    <s v="869.91"/>
    <s v="A566a"/>
    <x v="1"/>
    <x v="0"/>
    <n v="37"/>
  </r>
  <r>
    <s v="Castelos de Marzipã"/>
    <x v="17"/>
    <x v="32"/>
    <s v="1a"/>
    <s v="n / a"/>
    <x v="28"/>
    <x v="7"/>
    <x v="1"/>
    <x v="0"/>
    <n v="379"/>
    <s v="133.9"/>
    <s v="A485c"/>
    <x v="1"/>
    <x v="0"/>
    <n v="38"/>
  </r>
  <r>
    <s v="Um Certo Jaques Netan"/>
    <x v="16"/>
    <x v="33"/>
    <s v="1a"/>
    <s v="n / a"/>
    <x v="29"/>
    <x v="19"/>
    <x v="1"/>
    <x v="0"/>
    <n v="74"/>
    <m/>
    <s v="N417c"/>
    <x v="1"/>
    <x v="1"/>
    <n v="39"/>
  </r>
  <r>
    <s v="O Cético"/>
    <x v="17"/>
    <x v="34"/>
    <s v="2a"/>
    <s v="n / a"/>
    <x v="28"/>
    <x v="7"/>
    <x v="1"/>
    <x v="0"/>
    <n v="256"/>
    <s v="133.9"/>
    <s v="M466c"/>
    <x v="1"/>
    <x v="0"/>
    <n v="40"/>
  </r>
  <r>
    <s v="O Conde de Montecristo"/>
    <x v="12"/>
    <x v="35"/>
    <s v="2a"/>
    <n v="51"/>
    <x v="6"/>
    <x v="1"/>
    <x v="3"/>
    <x v="0"/>
    <n v="626"/>
    <m/>
    <s v="D886ca"/>
    <x v="11"/>
    <x v="3"/>
    <n v="41"/>
  </r>
  <r>
    <s v="O Conde de Montecristo (segundo livro)"/>
    <x v="12"/>
    <x v="35"/>
    <s v="2a"/>
    <n v="52"/>
    <x v="6"/>
    <x v="1"/>
    <x v="3"/>
    <x v="0"/>
    <n v="599"/>
    <m/>
    <s v="D886cb"/>
    <x v="11"/>
    <x v="0"/>
    <n v="42"/>
  </r>
  <r>
    <s v="Deadhouse Gates"/>
    <x v="13"/>
    <x v="36"/>
    <s v="n /a "/>
    <n v="2"/>
    <x v="19"/>
    <x v="20"/>
    <x v="12"/>
    <x v="1"/>
    <n v="960"/>
    <m/>
    <s v="E68d"/>
    <x v="12"/>
    <x v="2"/>
    <n v="43"/>
  </r>
  <r>
    <s v="Dom Quixote (segundo livro)"/>
    <x v="12"/>
    <x v="37"/>
    <s v="1a"/>
    <n v="401"/>
    <x v="5"/>
    <x v="15"/>
    <x v="2"/>
    <x v="0"/>
    <n v="513"/>
    <n v="863"/>
    <s v="C419db"/>
    <x v="13"/>
    <x v="0"/>
    <n v="44"/>
  </r>
  <r>
    <s v="Dom Quixote (primeiro livro)"/>
    <x v="12"/>
    <x v="37"/>
    <s v="1a"/>
    <n v="400"/>
    <x v="5"/>
    <x v="8"/>
    <x v="2"/>
    <x v="0"/>
    <n v="505"/>
    <n v="863"/>
    <s v="C419da"/>
    <x v="13"/>
    <x v="0"/>
    <n v="45"/>
  </r>
  <r>
    <s v="Drácula"/>
    <x v="18"/>
    <x v="38"/>
    <s v="1a"/>
    <n v="85"/>
    <x v="5"/>
    <x v="2"/>
    <x v="2"/>
    <x v="0"/>
    <n v="546"/>
    <n v="823"/>
    <s v="S874d"/>
    <x v="14"/>
    <x v="0"/>
    <n v="46"/>
  </r>
  <r>
    <s v="Emma"/>
    <x v="12"/>
    <x v="39"/>
    <s v="1a (?)"/>
    <s v="n / a"/>
    <x v="30"/>
    <x v="21"/>
    <x v="13"/>
    <x v="1"/>
    <n v="367"/>
    <m/>
    <s v="A933e"/>
    <x v="5"/>
    <x v="0"/>
    <n v="47"/>
  </r>
  <r>
    <s v="The End of Eternity"/>
    <x v="13"/>
    <x v="40"/>
    <s v="1a"/>
    <s v="n / a"/>
    <x v="27"/>
    <x v="22"/>
    <x v="1"/>
    <x v="1"/>
    <n v="189"/>
    <m/>
    <s v="A832e"/>
    <x v="3"/>
    <x v="1"/>
    <n v="48"/>
  </r>
  <r>
    <s v="Esaú e Jacó"/>
    <x v="12"/>
    <x v="41"/>
    <s v="3a"/>
    <s v="n / a"/>
    <x v="31"/>
    <x v="23"/>
    <x v="14"/>
    <x v="0"/>
    <n v="324"/>
    <s v="869.93"/>
    <s v="A848e"/>
    <x v="1"/>
    <x v="0"/>
    <n v="49"/>
  </r>
  <r>
    <s v="Foi Assim"/>
    <x v="12"/>
    <x v="42"/>
    <s v="1a (?)"/>
    <s v="n / a"/>
    <x v="32"/>
    <x v="24"/>
    <x v="1"/>
    <x v="0"/>
    <n v="330"/>
    <m/>
    <s v="M385f"/>
    <x v="1"/>
    <x v="0"/>
    <n v="50"/>
  </r>
  <r>
    <s v="Gardens of the Moon"/>
    <x v="13"/>
    <x v="36"/>
    <s v="n /a "/>
    <n v="1"/>
    <x v="33"/>
    <x v="20"/>
    <x v="12"/>
    <x v="1"/>
    <n v="488"/>
    <m/>
    <s v="E68g"/>
    <x v="12"/>
    <x v="0"/>
    <n v="51"/>
  </r>
  <r>
    <s v="Great Expectations"/>
    <x v="12"/>
    <x v="43"/>
    <s v="1a (?)"/>
    <s v="n / a"/>
    <x v="27"/>
    <x v="3"/>
    <x v="11"/>
    <x v="1"/>
    <n v="432"/>
    <m/>
    <s v="D548g"/>
    <x v="5"/>
    <x v="0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x v="3"/>
    <n v="53"/>
  </r>
  <r>
    <s v="Maus"/>
    <x v="15"/>
    <x v="45"/>
    <s v="1a"/>
    <s v="n / a"/>
    <x v="24"/>
    <x v="25"/>
    <x v="1"/>
    <x v="0"/>
    <n v="296"/>
    <n v="741597"/>
    <s v="S755m"/>
    <x v="3"/>
    <x v="0"/>
    <n v="54"/>
  </r>
  <r>
    <s v="O Médico e o Monstro"/>
    <x v="12"/>
    <x v="46"/>
    <s v="6a"/>
    <s v="n / a"/>
    <x v="35"/>
    <x v="11"/>
    <x v="1"/>
    <x v="0"/>
    <n v="111"/>
    <s v="028.5"/>
    <s v="S847m"/>
    <x v="5"/>
    <x v="1"/>
    <n v="55"/>
  </r>
  <r>
    <s v="Memórias Inventadas"/>
    <x v="19"/>
    <x v="47"/>
    <s v="1a"/>
    <s v="n / a"/>
    <x v="36"/>
    <x v="1"/>
    <x v="1"/>
    <x v="0"/>
    <n v="153"/>
    <m/>
    <s v="B277m"/>
    <x v="1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x v="0"/>
    <n v="57"/>
  </r>
  <r>
    <s v="A Menina que Roubava Livros"/>
    <x v="12"/>
    <x v="48"/>
    <s v="1a"/>
    <s v="n / a"/>
    <x v="37"/>
    <x v="11"/>
    <x v="1"/>
    <x v="0"/>
    <n v="478"/>
    <n v="823"/>
    <s v="Z96m"/>
    <x v="15"/>
    <x v="0"/>
    <n v="58"/>
  </r>
  <r>
    <s v="Mrs. Dalloway"/>
    <x v="12"/>
    <x v="49"/>
    <s v="1a"/>
    <n v="1033"/>
    <x v="5"/>
    <x v="8"/>
    <x v="2"/>
    <x v="0"/>
    <n v="221"/>
    <n v="823"/>
    <s v="W913m"/>
    <x v="5"/>
    <x v="1"/>
    <n v="59"/>
  </r>
  <r>
    <s v="The Name of the Rose"/>
    <x v="12"/>
    <x v="24"/>
    <s v="1st Harvest"/>
    <s v="n / a"/>
    <x v="38"/>
    <x v="21"/>
    <x v="1"/>
    <x v="1"/>
    <n v="502"/>
    <n v="853"/>
    <s v="E19nb"/>
    <x v="6"/>
    <x v="0"/>
    <n v="60"/>
  </r>
  <r>
    <s v="Norwegian Wood"/>
    <x v="12"/>
    <x v="50"/>
    <s v="1a"/>
    <s v="n / a"/>
    <x v="39"/>
    <x v="1"/>
    <x v="1"/>
    <x v="0"/>
    <n v="359"/>
    <n v="895"/>
    <s v="M972n"/>
    <x v="9"/>
    <x v="0"/>
    <n v="61"/>
  </r>
  <r>
    <s v="On the Road"/>
    <x v="12"/>
    <x v="51"/>
    <s v="1a"/>
    <n v="358"/>
    <x v="5"/>
    <x v="8"/>
    <x v="2"/>
    <x v="0"/>
    <n v="372"/>
    <n v="813"/>
    <s v="K39o"/>
    <x v="3"/>
    <x v="0"/>
    <n v="62"/>
  </r>
  <r>
    <s v="Orgulho e Preconceito"/>
    <x v="12"/>
    <x v="39"/>
    <s v="1a"/>
    <n v="243"/>
    <x v="6"/>
    <x v="8"/>
    <x v="3"/>
    <x v="0"/>
    <n v="382"/>
    <n v="823"/>
    <s v="A933o"/>
    <x v="5"/>
    <x v="0"/>
    <n v="63"/>
  </r>
  <r>
    <s v="Perdas Necessárias"/>
    <x v="7"/>
    <x v="52"/>
    <s v="25a"/>
    <s v="n / a"/>
    <x v="35"/>
    <x v="26"/>
    <x v="1"/>
    <x v="0"/>
    <n v="335"/>
    <m/>
    <s v="V798p"/>
    <x v="3"/>
    <x v="0"/>
    <n v="64"/>
  </r>
  <r>
    <s v="O Processo"/>
    <x v="12"/>
    <x v="53"/>
    <s v="5a"/>
    <n v="41"/>
    <x v="6"/>
    <x v="15"/>
    <x v="3"/>
    <x v="0"/>
    <n v="252"/>
    <n v="833"/>
    <s v="K11p"/>
    <x v="16"/>
    <x v="0"/>
    <n v="65"/>
  </r>
  <r>
    <s v="Quincas Borba"/>
    <x v="12"/>
    <x v="41"/>
    <s v="2a. reform."/>
    <s v="n / a"/>
    <x v="31"/>
    <x v="26"/>
    <x v="14"/>
    <x v="0"/>
    <n v="390"/>
    <s v="869.93"/>
    <s v="A848q"/>
    <x v="1"/>
    <x v="0"/>
    <n v="66"/>
  </r>
  <r>
    <s v="A Senhora do Solar"/>
    <x v="17"/>
    <x v="54"/>
    <s v="1a"/>
    <s v="n / a"/>
    <x v="40"/>
    <x v="7"/>
    <x v="1"/>
    <x v="0"/>
    <n v="301"/>
    <s v="133.93"/>
    <s v="C284s"/>
    <x v="1"/>
    <x v="0"/>
    <n v="67"/>
  </r>
  <r>
    <s v="Sense and Sensibility"/>
    <x v="12"/>
    <x v="39"/>
    <s v="1a"/>
    <s v="n / a"/>
    <x v="30"/>
    <x v="21"/>
    <x v="13"/>
    <x v="1"/>
    <n v="374"/>
    <n v="823"/>
    <s v="A933s"/>
    <x v="5"/>
    <x v="0"/>
    <n v="68"/>
  </r>
  <r>
    <s v="Solar"/>
    <x v="12"/>
    <x v="55"/>
    <s v="1a"/>
    <s v="n / a"/>
    <x v="41"/>
    <x v="15"/>
    <x v="1"/>
    <x v="1"/>
    <n v="390"/>
    <m/>
    <s v="M478s"/>
    <x v="5"/>
    <x v="0"/>
    <n v="69"/>
  </r>
  <r>
    <s v="Sol Nascente"/>
    <x v="20"/>
    <x v="56"/>
    <s v="1a"/>
    <n v="741"/>
    <x v="42"/>
    <x v="1"/>
    <x v="2"/>
    <x v="0"/>
    <n v="400"/>
    <n v="813"/>
    <s v="C928s"/>
    <x v="3"/>
    <x v="0"/>
    <n v="70"/>
  </r>
  <r>
    <s v="Terrorist"/>
    <x v="20"/>
    <x v="57"/>
    <s v="1a"/>
    <s v="n / a"/>
    <x v="43"/>
    <x v="11"/>
    <x v="1"/>
    <x v="1"/>
    <n v="305"/>
    <m/>
    <s v="U66t"/>
    <x v="3"/>
    <x v="0"/>
    <n v="71"/>
  </r>
  <r>
    <s v="Gabriela, Cravo e Canela"/>
    <x v="12"/>
    <x v="58"/>
    <s v="2a"/>
    <s v="n / a"/>
    <x v="44"/>
    <x v="6"/>
    <x v="1"/>
    <x v="0"/>
    <n v="321"/>
    <s v="869.93"/>
    <s v="A481g"/>
    <x v="1"/>
    <x v="0"/>
    <n v="72"/>
  </r>
  <r>
    <s v="Todos os Contos"/>
    <x v="21"/>
    <x v="59"/>
    <s v="1a"/>
    <s v="n / a"/>
    <x v="45"/>
    <x v="5"/>
    <x v="1"/>
    <x v="0"/>
    <n v="646"/>
    <s v="869.93"/>
    <s v="L771t"/>
    <x v="1"/>
    <x v="3"/>
    <n v="73"/>
  </r>
  <r>
    <s v="Como Gerenciar seu Chefe"/>
    <x v="4"/>
    <x v="60"/>
    <s v="1a"/>
    <s v="n / a"/>
    <x v="46"/>
    <x v="15"/>
    <x v="1"/>
    <x v="0"/>
    <n v="126"/>
    <n v="658"/>
    <s v="R343c"/>
    <x v="1"/>
    <x v="1"/>
    <n v="74"/>
  </r>
  <r>
    <s v="Trainspotting"/>
    <x v="12"/>
    <x v="61"/>
    <s v="1a (?)"/>
    <s v="n / a"/>
    <x v="41"/>
    <x v="20"/>
    <x v="1"/>
    <x v="1"/>
    <n v="344"/>
    <m/>
    <s v="W461t"/>
    <x v="14"/>
    <x v="0"/>
    <n v="75"/>
  </r>
  <r>
    <s v="Les Trois Mousquetaires"/>
    <x v="12"/>
    <x v="35"/>
    <s v="1a"/>
    <s v="n / a"/>
    <x v="47"/>
    <x v="27"/>
    <x v="16"/>
    <x v="2"/>
    <n v="77"/>
    <n v="843"/>
    <s v="D886t"/>
    <x v="11"/>
    <x v="1"/>
    <n v="76"/>
  </r>
  <r>
    <s v="Why Nations Fail"/>
    <x v="22"/>
    <x v="62"/>
    <s v="1a"/>
    <s v="n / a"/>
    <x v="48"/>
    <x v="6"/>
    <x v="1"/>
    <x v="1"/>
    <n v="462"/>
    <m/>
    <s v="A173w"/>
    <x v="5"/>
    <x v="0"/>
    <n v="77"/>
  </r>
  <r>
    <s v="Seja Feliz : Diga não à Depressão"/>
    <x v="7"/>
    <x v="63"/>
    <s v="1a"/>
    <s v="n / a"/>
    <x v="49"/>
    <x v="7"/>
    <x v="1"/>
    <x v="0"/>
    <n v="157"/>
    <m/>
    <s v="A365s"/>
    <x v="1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x v="2"/>
    <n v="80"/>
  </r>
  <r>
    <s v="Onde Encontra a Sabedoria?"/>
    <x v="25"/>
    <x v="65"/>
    <s v="1a"/>
    <s v="n / a"/>
    <x v="51"/>
    <x v="25"/>
    <x v="1"/>
    <x v="0"/>
    <n v="333"/>
    <s v="809.93"/>
    <s v="B655o"/>
    <x v="3"/>
    <x v="0"/>
    <n v="81"/>
  </r>
  <r>
    <s v="Mao: A História Desconhecida"/>
    <x v="19"/>
    <x v="66"/>
    <s v="2a"/>
    <s v="n / a"/>
    <x v="44"/>
    <x v="6"/>
    <x v="1"/>
    <x v="0"/>
    <n v="619"/>
    <n v="951"/>
    <s v="C456m"/>
    <x v="3"/>
    <x v="3"/>
    <n v="82"/>
  </r>
  <r>
    <s v="Não se Desespere!"/>
    <x v="7"/>
    <x v="67"/>
    <s v="7a"/>
    <n v="1"/>
    <x v="2"/>
    <x v="16"/>
    <x v="17"/>
    <x v="0"/>
    <n v="140"/>
    <n v="100"/>
    <s v="C828na"/>
    <x v="1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x v="1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x v="0"/>
    <n v="88"/>
  </r>
  <r>
    <s v="Feliz"/>
    <x v="7"/>
    <x v="71"/>
    <s v="1a"/>
    <s v="n / a"/>
    <x v="53"/>
    <x v="7"/>
    <x v="1"/>
    <x v="0"/>
    <n v="255"/>
    <n v="133901"/>
    <s v="L943f"/>
    <x v="1"/>
    <x v="0"/>
    <n v="89"/>
  </r>
  <r>
    <s v="O Cérebro que se Transforma"/>
    <x v="27"/>
    <x v="72"/>
    <s v="1a"/>
    <s v="n / a"/>
    <x v="54"/>
    <x v="15"/>
    <x v="1"/>
    <x v="0"/>
    <n v="340"/>
    <s v="612.8"/>
    <s v="D657c"/>
    <x v="12"/>
    <x v="0"/>
    <n v="90"/>
  </r>
  <r>
    <s v="O Jogo das Startups"/>
    <x v="4"/>
    <x v="73"/>
    <s v="1a"/>
    <s v="n / a"/>
    <x v="55"/>
    <x v="6"/>
    <x v="1"/>
    <x v="0"/>
    <n v="208"/>
    <n v="332092"/>
    <s v="D765j"/>
    <x v="3"/>
    <x v="1"/>
    <n v="91"/>
  </r>
  <r>
    <s v="Elogio da Loucura"/>
    <x v="2"/>
    <x v="74"/>
    <s v="1a"/>
    <s v="n / a"/>
    <x v="5"/>
    <x v="9"/>
    <x v="2"/>
    <x v="0"/>
    <n v="133"/>
    <m/>
    <s v="E65e"/>
    <x v="6"/>
    <x v="1"/>
    <n v="92"/>
  </r>
  <r>
    <s v="História do Brasil"/>
    <x v="28"/>
    <x v="75"/>
    <s v="14a"/>
    <n v="1"/>
    <x v="56"/>
    <x v="6"/>
    <x v="18"/>
    <x v="0"/>
    <n v="566"/>
    <n v="981"/>
    <s v="F268h"/>
    <x v="1"/>
    <x v="0"/>
    <n v="93"/>
  </r>
  <r>
    <s v="A Bíblia do Caos"/>
    <x v="13"/>
    <x v="76"/>
    <s v="1a"/>
    <n v="262"/>
    <x v="5"/>
    <x v="5"/>
    <x v="2"/>
    <x v="0"/>
    <n v="624"/>
    <s v="869.97"/>
    <s v="M656b"/>
    <x v="1"/>
    <x v="3"/>
    <n v="94"/>
  </r>
  <r>
    <s v="Fotografia do Século XXI"/>
    <x v="29"/>
    <x v="77"/>
    <s v="1a"/>
    <s v="n /a "/>
    <x v="57"/>
    <x v="7"/>
    <x v="1"/>
    <x v="0"/>
    <n v="759"/>
    <m/>
    <s v="L948f"/>
    <x v="2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x v="0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x v="1"/>
    <n v="97"/>
  </r>
  <r>
    <s v="Manual de Administração Pessoal"/>
    <x v="4"/>
    <x v="80"/>
    <s v="14a"/>
    <s v="n /a "/>
    <x v="50"/>
    <x v="6"/>
    <x v="1"/>
    <x v="0"/>
    <n v="277"/>
    <m/>
    <s v="I64m"/>
    <x v="1"/>
    <x v="0"/>
    <n v="98"/>
  </r>
  <r>
    <s v="Steve Jobs"/>
    <x v="19"/>
    <x v="81"/>
    <s v="1a"/>
    <s v="n /a "/>
    <x v="44"/>
    <x v="15"/>
    <x v="1"/>
    <x v="0"/>
    <n v="586"/>
    <n v="338"/>
    <s v="I74s"/>
    <x v="3"/>
    <x v="0"/>
    <n v="99"/>
  </r>
  <r>
    <s v="Os Inovadores"/>
    <x v="19"/>
    <x v="81"/>
    <s v="1a"/>
    <s v="n /a "/>
    <x v="44"/>
    <x v="16"/>
    <x v="1"/>
    <x v="0"/>
    <n v="502"/>
    <n v="4"/>
    <s v="I74i"/>
    <x v="3"/>
    <x v="0"/>
    <n v="100"/>
  </r>
  <r>
    <s v="Rápido e Devagar"/>
    <x v="2"/>
    <x v="82"/>
    <s v="1a"/>
    <s v="n /a "/>
    <x v="51"/>
    <x v="6"/>
    <x v="1"/>
    <x v="0"/>
    <n v="555"/>
    <s v="153.42"/>
    <s v="K12r"/>
    <x v="17"/>
    <x v="0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x v="1"/>
    <n v="102"/>
  </r>
  <r>
    <s v="The Math Book"/>
    <x v="24"/>
    <x v="84"/>
    <s v="1a"/>
    <s v="n / a"/>
    <x v="59"/>
    <x v="25"/>
    <x v="1"/>
    <x v="1"/>
    <n v="516"/>
    <m/>
    <s v="P597m"/>
    <x v="3"/>
    <x v="0"/>
    <n v="103"/>
  </r>
  <r>
    <s v="O Capital no Século XXI"/>
    <x v="5"/>
    <x v="85"/>
    <s v="1a"/>
    <s v="n / a"/>
    <x v="37"/>
    <x v="16"/>
    <x v="1"/>
    <x v="0"/>
    <n v="561"/>
    <s v="335.4"/>
    <s v="P636c"/>
    <x v="3"/>
    <x v="0"/>
    <n v="104"/>
  </r>
  <r>
    <s v="Prática Administrativas em Escritório"/>
    <x v="4"/>
    <x v="86"/>
    <s v="1a"/>
    <s v="n / a"/>
    <x v="50"/>
    <x v="6"/>
    <x v="1"/>
    <x v="0"/>
    <n v="152"/>
    <m/>
    <s v="P912p"/>
    <x v="1"/>
    <x v="1"/>
    <n v="105"/>
  </r>
  <r>
    <s v="Boas Notícias"/>
    <x v="7"/>
    <x v="87"/>
    <s v="2a"/>
    <s v="n / a"/>
    <x v="60"/>
    <x v="15"/>
    <x v="1"/>
    <x v="0"/>
    <n v="140"/>
    <m/>
    <s v="M433ba"/>
    <x v="1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x v="1"/>
    <n v="107"/>
  </r>
  <r>
    <s v="Essencialismo"/>
    <x v="2"/>
    <x v="88"/>
    <s v="1a"/>
    <s v="n / a"/>
    <x v="8"/>
    <x v="7"/>
    <x v="1"/>
    <x v="0"/>
    <n v="254"/>
    <s v="658.31"/>
    <s v="M478e"/>
    <x v="5"/>
    <x v="0"/>
    <n v="108"/>
  </r>
  <r>
    <s v="Ecce Homo"/>
    <x v="0"/>
    <x v="10"/>
    <s v="1a ed. comentada"/>
    <n v="301"/>
    <x v="5"/>
    <x v="26"/>
    <x v="2"/>
    <x v="0"/>
    <n v="164"/>
    <m/>
    <s v="N677e"/>
    <x v="2"/>
    <x v="1"/>
    <n v="109"/>
  </r>
  <r>
    <s v="A Revolta de Atlas I"/>
    <x v="13"/>
    <x v="89"/>
    <s v="1a"/>
    <n v="1"/>
    <x v="34"/>
    <x v="3"/>
    <x v="19"/>
    <x v="0"/>
    <n v="351"/>
    <n v="813"/>
    <s v="R186ra"/>
    <x v="3"/>
    <x v="0"/>
    <n v="110"/>
  </r>
  <r>
    <s v="A Revolta de Atlas II"/>
    <x v="13"/>
    <x v="89"/>
    <s v="1a"/>
    <n v="2"/>
    <x v="34"/>
    <x v="3"/>
    <x v="19"/>
    <x v="0"/>
    <n v="381"/>
    <n v="813"/>
    <s v="R186rb"/>
    <x v="3"/>
    <x v="0"/>
    <n v="111"/>
  </r>
  <r>
    <s v="A Revolta de Atlas III"/>
    <x v="13"/>
    <x v="89"/>
    <s v="1a"/>
    <n v="3"/>
    <x v="34"/>
    <x v="3"/>
    <x v="19"/>
    <x v="0"/>
    <n v="495"/>
    <n v="813"/>
    <s v="R186rc"/>
    <x v="3"/>
    <x v="0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x v="0"/>
    <n v="113"/>
  </r>
  <r>
    <s v="As Confissões"/>
    <x v="0"/>
    <x v="91"/>
    <s v="1a"/>
    <n v="57"/>
    <x v="6"/>
    <x v="15"/>
    <x v="3"/>
    <x v="0"/>
    <n v="617"/>
    <n v="848092"/>
    <s v="R865c"/>
    <x v="11"/>
    <x v="3"/>
    <n v="114"/>
  </r>
  <r>
    <s v="Como o Google funciona"/>
    <x v="4"/>
    <x v="92"/>
    <s v="1a"/>
    <s v="n / a"/>
    <x v="63"/>
    <x v="7"/>
    <x v="1"/>
    <x v="0"/>
    <n v="285"/>
    <n v="658"/>
    <s v="S349c"/>
    <x v="3"/>
    <x v="0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x v="0"/>
    <n v="116"/>
  </r>
  <r>
    <s v="O Sinal e o Ruído"/>
    <x v="30"/>
    <x v="94"/>
    <s v="1a"/>
    <s v="n / a"/>
    <x v="63"/>
    <x v="8"/>
    <x v="1"/>
    <x v="0"/>
    <n v="462"/>
    <s v="519.5"/>
    <s v="S587s"/>
    <x v="3"/>
    <x v="0"/>
    <n v="117"/>
  </r>
  <r>
    <s v="Ética demonstrada à maneira dos geômetras"/>
    <x v="2"/>
    <x v="95"/>
    <s v="1a"/>
    <n v="8"/>
    <x v="6"/>
    <x v="10"/>
    <x v="3"/>
    <x v="0"/>
    <n v="407"/>
    <n v="100"/>
    <s v="S758e"/>
    <x v="18"/>
    <x v="0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x v="0"/>
    <n v="119"/>
  </r>
  <r>
    <s v="A Arte da Guerra"/>
    <x v="32"/>
    <x v="97"/>
    <s v="1a. trilíngue"/>
    <s v="n / a"/>
    <x v="65"/>
    <x v="23"/>
    <x v="1"/>
    <x v="3"/>
    <n v="248"/>
    <m/>
    <s v="T999a"/>
    <x v="7"/>
    <x v="1"/>
    <n v="120"/>
  </r>
  <r>
    <s v="A Lógica do Cisne Negro"/>
    <x v="30"/>
    <x v="98"/>
    <s v="11a"/>
    <s v="n / a"/>
    <x v="66"/>
    <x v="2"/>
    <x v="1"/>
    <x v="0"/>
    <n v="366"/>
    <s v="003.54"/>
    <s v="T143l"/>
    <x v="3"/>
    <x v="0"/>
    <n v="121"/>
  </r>
  <r>
    <s v="República Alvorada"/>
    <x v="33"/>
    <x v="99"/>
    <s v="1a"/>
    <s v="n / a"/>
    <x v="67"/>
    <x v="6"/>
    <x v="1"/>
    <x v="0"/>
    <n v="136"/>
    <m/>
    <s v="U38r"/>
    <x v="1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x v="0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x v="1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x v="0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x v="1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x v="1"/>
    <n v="127"/>
  </r>
  <r>
    <s v="Programa Escolar de Pesquisa I"/>
    <x v="35"/>
    <x v="105"/>
    <s v="1a"/>
    <n v="1"/>
    <x v="70"/>
    <x v="29"/>
    <x v="21"/>
    <x v="0"/>
    <n v="166"/>
    <m/>
    <s v="P474pa"/>
    <x v="1"/>
    <x v="1"/>
    <n v="128"/>
  </r>
  <r>
    <s v="Programa Escolar de Pesquisa II"/>
    <x v="35"/>
    <x v="105"/>
    <s v="1a"/>
    <n v="2"/>
    <x v="70"/>
    <x v="29"/>
    <x v="21"/>
    <x v="0"/>
    <n v="166"/>
    <m/>
    <s v="P474pb"/>
    <x v="1"/>
    <x v="1"/>
    <n v="129"/>
  </r>
  <r>
    <s v="Programa Escolar de Pesquisa III"/>
    <x v="35"/>
    <x v="105"/>
    <s v="1a"/>
    <n v="3"/>
    <x v="70"/>
    <x v="29"/>
    <x v="21"/>
    <x v="0"/>
    <n v="166"/>
    <m/>
    <s v="P474pc"/>
    <x v="1"/>
    <x v="1"/>
    <n v="130"/>
  </r>
  <r>
    <s v="Programa Escolar de Pesquisa IV"/>
    <x v="35"/>
    <x v="105"/>
    <s v="1a"/>
    <n v="4"/>
    <x v="70"/>
    <x v="29"/>
    <x v="21"/>
    <x v="0"/>
    <n v="166"/>
    <m/>
    <s v="P474pd"/>
    <x v="1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x v="3"/>
    <n v="133"/>
  </r>
  <r>
    <s v="Português Prático"/>
    <x v="37"/>
    <x v="108"/>
    <s v="1a"/>
    <s v="n / a"/>
    <x v="72"/>
    <x v="30"/>
    <x v="1"/>
    <x v="0"/>
    <n v="453"/>
    <m/>
    <s v="P853p"/>
    <x v="1"/>
    <x v="0"/>
    <n v="134"/>
  </r>
  <r>
    <s v="Química (Ensino Médio)"/>
    <x v="38"/>
    <x v="109"/>
    <s v="2a"/>
    <n v="1"/>
    <x v="73"/>
    <x v="26"/>
    <x v="22"/>
    <x v="0"/>
    <n v="354"/>
    <s v="540.7"/>
    <s v="P471q"/>
    <x v="1"/>
    <x v="0"/>
    <n v="135"/>
  </r>
  <r>
    <s v="Continuum Mechanics for Engineers"/>
    <x v="39"/>
    <x v="110"/>
    <s v="3a"/>
    <s v="n / a"/>
    <x v="74"/>
    <x v="25"/>
    <x v="1"/>
    <x v="1"/>
    <n v="359"/>
    <m/>
    <s v="M396c"/>
    <x v="3"/>
    <x v="0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x v="0"/>
    <n v="137"/>
  </r>
  <r>
    <s v="Elementos de Eletrônica Digital"/>
    <x v="40"/>
    <x v="112"/>
    <s v="10a"/>
    <s v="n / a"/>
    <x v="76"/>
    <x v="31"/>
    <x v="1"/>
    <x v="0"/>
    <n v="504"/>
    <n v="621381"/>
    <s v="I21e"/>
    <x v="1"/>
    <x v="0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x v="0"/>
    <n v="139"/>
  </r>
  <r>
    <s v="Viva Natural"/>
    <x v="42"/>
    <x v="114"/>
    <s v="1a"/>
    <s v="n / a"/>
    <x v="78"/>
    <x v="32"/>
    <x v="1"/>
    <x v="0"/>
    <n v="255"/>
    <m/>
    <s v="B579v"/>
    <x v="1"/>
    <x v="0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x v="2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x v="2"/>
    <n v="142"/>
  </r>
  <r>
    <s v="Minigramática"/>
    <x v="43"/>
    <x v="116"/>
    <s v="2a"/>
    <s v="n / a"/>
    <x v="11"/>
    <x v="18"/>
    <x v="1"/>
    <x v="0"/>
    <n v="526"/>
    <m/>
    <s v="S729m"/>
    <x v="1"/>
    <x v="0"/>
    <n v="143"/>
  </r>
  <r>
    <s v="Mini Aurélio - 8a edição"/>
    <x v="43"/>
    <x v="117"/>
    <s v="8a"/>
    <s v="n / a"/>
    <x v="80"/>
    <x v="16"/>
    <x v="1"/>
    <x v="0"/>
    <n v="856"/>
    <n v="30"/>
    <s v="A168m"/>
    <x v="1"/>
    <x v="2"/>
    <n v="144"/>
  </r>
  <r>
    <s v="Mini Aurélio - 7a edição"/>
    <x v="43"/>
    <x v="117"/>
    <s v="7a"/>
    <s v="n / a"/>
    <x v="80"/>
    <x v="1"/>
    <x v="1"/>
    <x v="0"/>
    <n v="894"/>
    <n v="30"/>
    <s v="A168mb"/>
    <x v="1"/>
    <x v="2"/>
    <n v="145"/>
  </r>
  <r>
    <s v="Langenscheidt Taschenwörterbuch Portugiesisch"/>
    <x v="43"/>
    <x v="118"/>
    <s v="(?)"/>
    <s v="n / a"/>
    <x v="81"/>
    <x v="23"/>
    <x v="1"/>
    <x v="6"/>
    <n v="1344"/>
    <m/>
    <s v="L275l"/>
    <x v="2"/>
    <x v="2"/>
    <n v="146"/>
  </r>
  <r>
    <s v="Minidicionário Inglês"/>
    <x v="43"/>
    <x v="119"/>
    <s v="(?)"/>
    <s v="(?)"/>
    <x v="35"/>
    <x v="23"/>
    <x v="1"/>
    <x v="4"/>
    <n v="618"/>
    <m/>
    <s v="M622m"/>
    <x v="1"/>
    <x v="3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x v="1"/>
    <n v="149"/>
  </r>
  <r>
    <s v="O Poder da Esperança"/>
    <x v="7"/>
    <x v="122"/>
    <s v="1a"/>
    <s v="n / a"/>
    <x v="78"/>
    <x v="2"/>
    <x v="1"/>
    <x v="0"/>
    <n v="96"/>
    <m/>
    <s v="M521p"/>
    <x v="1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x v="1"/>
    <n v="151"/>
  </r>
  <r>
    <s v="O Tear do Destino"/>
    <x v="17"/>
    <x v="124"/>
    <s v="1a"/>
    <s v="n / a"/>
    <x v="84"/>
    <x v="16"/>
    <x v="1"/>
    <x v="0"/>
    <n v="254"/>
    <m/>
    <s v="C672t"/>
    <x v="1"/>
    <x v="0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x v="0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d_País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2"/>
  </rowFields>
  <rowItems count="19">
    <i>
      <x v="3"/>
    </i>
    <i>
      <x v="8"/>
    </i>
    <i>
      <x v="12"/>
    </i>
    <i>
      <x/>
    </i>
    <i>
      <x v="9"/>
    </i>
    <i>
      <x v="17"/>
    </i>
    <i>
      <x v="16"/>
    </i>
    <i>
      <x v="18"/>
    </i>
    <i>
      <x v="5"/>
    </i>
    <i>
      <x v="6"/>
    </i>
    <i>
      <x v="7"/>
    </i>
    <i>
      <x v="14"/>
    </i>
    <i>
      <x v="11"/>
    </i>
    <i>
      <x v="19"/>
    </i>
    <i>
      <x v="2"/>
    </i>
    <i>
      <x v="1"/>
    </i>
    <i>
      <x v="13"/>
    </i>
    <i>
      <x v="15"/>
    </i>
    <i>
      <x v="10"/>
    </i>
  </rowItems>
  <colItems count="1">
    <i/>
  </colItems>
  <dataFields count="1">
    <dataField name="Total" fld="14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d_Idioma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axis="axisRow" compact="0" showAll="0" sortType="descending">
      <items count="11">
        <item x="1"/>
        <item x="0"/>
        <item m="1" x="7"/>
        <item x="2"/>
        <item x="3"/>
        <item m="1" x="9"/>
        <item m="1" x="8"/>
        <item x="6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7"/>
    </i>
    <i>
      <x v="9"/>
    </i>
    <i>
      <x v="3"/>
    </i>
    <i>
      <x v="4"/>
    </i>
  </rowItems>
  <colItems count="1">
    <i/>
  </colItems>
  <dataFields count="1">
    <dataField name="Total" fld="14" subtotal="count" baseField="0" baseItem="5399514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d_Assunto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5">
    <pivotField compact="0" outline="0" showAll="0"/>
    <pivotField axis="axisRow" compact="0" outline="0" showAll="0" sortType="descending">
      <items count="83">
        <item x="4"/>
        <item m="1" x="54"/>
        <item x="7"/>
        <item m="1" x="74"/>
        <item x="9"/>
        <item m="1" x="75"/>
        <item m="1" x="56"/>
        <item x="5"/>
        <item m="1" x="67"/>
        <item m="1" x="68"/>
        <item m="1" x="72"/>
        <item x="13"/>
        <item m="1" x="49"/>
        <item m="1" x="71"/>
        <item m="1" x="66"/>
        <item m="1" x="55"/>
        <item m="1" x="51"/>
        <item m="1" x="73"/>
        <item x="2"/>
        <item m="1" x="78"/>
        <item m="1" x="76"/>
        <item x="16"/>
        <item x="8"/>
        <item x="1"/>
        <item x="6"/>
        <item x="12"/>
        <item m="1" x="70"/>
        <item m="1" x="62"/>
        <item x="10"/>
        <item m="1" x="48"/>
        <item m="1" x="58"/>
        <item m="1" x="79"/>
        <item m="1" x="61"/>
        <item m="1" x="57"/>
        <item m="1" x="77"/>
        <item m="1" x="81"/>
        <item x="22"/>
        <item x="23"/>
        <item x="24"/>
        <item x="25"/>
        <item x="19"/>
        <item m="1" x="64"/>
        <item x="26"/>
        <item m="1" x="80"/>
        <item x="27"/>
        <item x="28"/>
        <item m="1" x="63"/>
        <item m="1" x="52"/>
        <item m="1" x="53"/>
        <item x="0"/>
        <item m="1" x="59"/>
        <item m="1" x="69"/>
        <item x="30"/>
        <item x="31"/>
        <item x="3"/>
        <item x="11"/>
        <item x="14"/>
        <item x="15"/>
        <item x="17"/>
        <item x="18"/>
        <item x="20"/>
        <item x="21"/>
        <item m="1" x="60"/>
        <item m="1" x="50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4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CACD5-1BB4-4557-A3F4-D79E3E00D44F}" name="td_Classificação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>
  <location ref="V3:W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showAll="0"/>
    <pivotField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showAll="0"/>
    <pivotField showAll="0"/>
    <pivotField showAll="0"/>
    <pivotField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dataField="1" showAll="0"/>
  </pivotFields>
  <rowFields count="1">
    <field x="1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ID" fld="14" subtotal="count" baseField="13" baseItem="0"/>
  </dataField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d_Autor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5">
    <pivotField compact="0" outline="0" showAll="0"/>
    <pivotField compact="0" outline="0" showAll="0"/>
    <pivotField axis="axisRow" compact="0" outline="0" showAll="0" sortType="descending">
      <items count="144">
        <item m="1" x="140"/>
        <item m="1" x="136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m="1" x="141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3"/>
        <item x="84"/>
        <item m="1" x="137"/>
        <item m="1" x="139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42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5"/>
        <item m="1" x="132"/>
        <item m="1" x="134"/>
        <item m="1" x="138"/>
        <item m="1" x="130"/>
        <item x="121"/>
        <item x="13"/>
        <item x="70"/>
        <item x="46"/>
        <item x="124"/>
        <item x="23"/>
        <item x="19"/>
        <item x="0"/>
        <item m="1" x="131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137"/>
    </i>
    <i>
      <x v="78"/>
    </i>
    <i>
      <x v="2"/>
    </i>
    <i>
      <x v="89"/>
    </i>
    <i>
      <x v="127"/>
    </i>
    <i>
      <x v="105"/>
    </i>
    <i>
      <x v="23"/>
    </i>
    <i>
      <x v="15"/>
    </i>
    <i>
      <x v="24"/>
    </i>
    <i>
      <x v="16"/>
    </i>
    <i>
      <x v="10"/>
    </i>
    <i>
      <x v="118"/>
    </i>
    <i>
      <x v="26"/>
    </i>
    <i>
      <x v="135"/>
    </i>
    <i>
      <x v="27"/>
    </i>
    <i>
      <x v="5"/>
    </i>
    <i>
      <x v="28"/>
    </i>
    <i>
      <x v="93"/>
    </i>
    <i>
      <x v="29"/>
    </i>
    <i>
      <x v="101"/>
    </i>
    <i>
      <x v="30"/>
    </i>
    <i>
      <x v="114"/>
    </i>
    <i>
      <x v="31"/>
    </i>
    <i>
      <x v="123"/>
    </i>
    <i>
      <x v="33"/>
    </i>
    <i>
      <x v="131"/>
    </i>
    <i>
      <x v="36"/>
    </i>
    <i>
      <x v="79"/>
    </i>
    <i>
      <x v="37"/>
    </i>
    <i>
      <x v="83"/>
    </i>
    <i>
      <x v="38"/>
    </i>
    <i>
      <x v="87"/>
    </i>
    <i>
      <x v="39"/>
    </i>
    <i>
      <x v="91"/>
    </i>
    <i>
      <x v="11"/>
    </i>
    <i>
      <x v="95"/>
    </i>
    <i>
      <x v="41"/>
    </i>
    <i>
      <x v="99"/>
    </i>
    <i>
      <x v="42"/>
    </i>
    <i>
      <x v="103"/>
    </i>
    <i>
      <x v="43"/>
    </i>
    <i>
      <x v="112"/>
    </i>
    <i>
      <x v="44"/>
    </i>
    <i>
      <x v="116"/>
    </i>
    <i>
      <x v="45"/>
    </i>
    <i>
      <x v="7"/>
    </i>
    <i>
      <x v="46"/>
    </i>
    <i>
      <x v="19"/>
    </i>
    <i>
      <x v="47"/>
    </i>
    <i>
      <x v="129"/>
    </i>
    <i>
      <x v="48"/>
    </i>
    <i>
      <x v="133"/>
    </i>
    <i>
      <x v="49"/>
    </i>
    <i>
      <x v="14"/>
    </i>
    <i>
      <x v="50"/>
    </i>
    <i>
      <x v="80"/>
    </i>
    <i>
      <x v="52"/>
    </i>
    <i>
      <x v="82"/>
    </i>
    <i>
      <x v="53"/>
    </i>
    <i>
      <x v="84"/>
    </i>
    <i>
      <x v="54"/>
    </i>
    <i>
      <x v="86"/>
    </i>
    <i>
      <x v="12"/>
    </i>
    <i>
      <x v="6"/>
    </i>
    <i>
      <x v="56"/>
    </i>
    <i>
      <x v="90"/>
    </i>
    <i>
      <x v="57"/>
    </i>
    <i>
      <x v="92"/>
    </i>
    <i>
      <x v="58"/>
    </i>
    <i>
      <x v="94"/>
    </i>
    <i>
      <x v="59"/>
    </i>
    <i>
      <x v="96"/>
    </i>
    <i>
      <x v="60"/>
    </i>
    <i>
      <x v="98"/>
    </i>
    <i>
      <x v="61"/>
    </i>
    <i>
      <x v="100"/>
    </i>
    <i>
      <x v="62"/>
    </i>
    <i>
      <x v="102"/>
    </i>
    <i>
      <x v="63"/>
    </i>
    <i>
      <x v="17"/>
    </i>
    <i>
      <x v="64"/>
    </i>
    <i>
      <x v="106"/>
    </i>
    <i>
      <x v="65"/>
    </i>
    <i>
      <x v="113"/>
    </i>
    <i>
      <x v="66"/>
    </i>
    <i>
      <x v="115"/>
    </i>
    <i>
      <x v="67"/>
    </i>
    <i>
      <x v="117"/>
    </i>
    <i>
      <x v="13"/>
    </i>
    <i>
      <x v="119"/>
    </i>
    <i>
      <x v="138"/>
    </i>
    <i>
      <x v="122"/>
    </i>
    <i>
      <x v="140"/>
    </i>
    <i>
      <x v="124"/>
    </i>
    <i>
      <x v="136"/>
    </i>
    <i>
      <x v="126"/>
    </i>
    <i>
      <x v="9"/>
    </i>
    <i>
      <x v="128"/>
    </i>
    <i>
      <x v="73"/>
    </i>
    <i>
      <x v="3"/>
    </i>
    <i>
      <x v="74"/>
    </i>
    <i>
      <x v="4"/>
    </i>
    <i>
      <x v="75"/>
    </i>
    <i>
      <x v="21"/>
    </i>
    <i>
      <x v="76"/>
    </i>
    <i>
      <x v="22"/>
    </i>
    <i>
      <x v="77"/>
    </i>
    <i>
      <x v="72"/>
    </i>
    <i>
      <x v="139"/>
    </i>
    <i>
      <x v="69"/>
    </i>
    <i>
      <x v="142"/>
    </i>
    <i>
      <x v="70"/>
    </i>
    <i>
      <x v="71"/>
    </i>
  </rowItems>
  <colItems count="1">
    <i/>
  </colItems>
  <dataFields count="1">
    <dataField name="Total" fld="1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d_Editora" cacheId="1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 chartFormat="3">
  <location ref="G3:H9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d_Ano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P3:Q36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6"/>
  </rowFields>
  <rowItems count="33">
    <i>
      <x v="22"/>
    </i>
    <i>
      <x v="24"/>
    </i>
    <i>
      <x v="21"/>
    </i>
    <i>
      <x v="23"/>
    </i>
    <i>
      <x v="20"/>
    </i>
    <i>
      <x v="18"/>
    </i>
    <i>
      <x v="25"/>
    </i>
    <i>
      <x v="17"/>
    </i>
    <i>
      <x v="19"/>
    </i>
    <i>
      <x v="26"/>
    </i>
    <i>
      <x v="27"/>
    </i>
    <i>
      <x v="29"/>
    </i>
    <i>
      <x v="28"/>
    </i>
    <i>
      <x v="15"/>
    </i>
    <i>
      <x v="13"/>
    </i>
    <i>
      <x v="16"/>
    </i>
    <i>
      <x v="6"/>
    </i>
    <i>
      <x v="11"/>
    </i>
    <i>
      <x v="8"/>
    </i>
    <i>
      <x v="31"/>
    </i>
    <i>
      <x v="1"/>
    </i>
    <i>
      <x v="4"/>
    </i>
    <i>
      <x v="3"/>
    </i>
    <i>
      <x v="7"/>
    </i>
    <i>
      <x v="12"/>
    </i>
    <i>
      <x v="30"/>
    </i>
    <i>
      <x v="14"/>
    </i>
    <i>
      <x v="2"/>
    </i>
    <i>
      <x v="5"/>
    </i>
    <i>
      <x/>
    </i>
    <i>
      <x v="32"/>
    </i>
    <i>
      <x v="9"/>
    </i>
    <i>
      <x v="10"/>
    </i>
  </rowItems>
  <colItems count="1">
    <i/>
  </colItems>
  <dataFields count="1">
    <dataField name="Total" fld="14" subtotal="count" baseField="0" baseItem="0"/>
  </dataFields>
  <formats count="3">
    <format dxfId="1">
      <pivotArea dataOnly="0" labelOnly="1" outline="0" fieldPosition="0">
        <references count="1">
          <reference field="6" count="0"/>
        </references>
      </pivotArea>
    </format>
    <format dxfId="2">
      <pivotArea dataOnly="0" labelOnly="1" outline="0" axis="axisValues" fieldPosition="0"/>
    </format>
    <format dxfId="3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d_Coleção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S3:T2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4" subtotal="count" baseField="0" baseItem="0"/>
  </dataFields>
  <formats count="1">
    <format dxfId="0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nsão" xr10:uid="{3AC6B248-8212-4FB3-96D7-787C449F1FFD}" sourceName="Extensão">
  <pivotTables>
    <pivotTable tabId="3" name="td_Assunto"/>
    <pivotTable tabId="3" name="td_Ano"/>
    <pivotTable tabId="3" name="td_Autor"/>
    <pivotTable tabId="3" name="td_Coleção"/>
    <pivotTable tabId="3" name="td_Editora"/>
    <pivotTable tabId="3" name="td_Idioma"/>
    <pivotTable tabId="3" name="td_País"/>
  </pivotTables>
  <data>
    <tabular pivotCacheId="530466548">
      <items count="4">
        <i x="1" s="1"/>
        <i x="3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DIOMA" xr10:uid="{59D6D422-D260-4892-A8D4-AA281DC0E3D2}" sourceName="IDIOMA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País"/>
  </pivotTables>
  <data>
    <tabular pivotCacheId="530466548" customListSort="0">
      <items count="10">
        <i x="6" s="1"/>
        <i x="2" s="1"/>
        <i x="1" s="1"/>
        <i x="0" s="1"/>
        <i x="5" s="1"/>
        <i x="4" s="1"/>
        <i x="3" s="1"/>
        <i x="8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ÍS_DA_OBRA_ORIGINAL" xr10:uid="{D9F1D422-B957-4233-9CE3-C5C0505A15E0}" sourceName="PAÍS DA OBRA ORIGINAL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Idioma"/>
  </pivotTables>
  <data>
    <tabular pivotCacheId="530466548">
      <items count="21">
        <i x="2" s="1"/>
        <i x="15" s="1"/>
        <i x="16" s="1"/>
        <i x="1" s="1"/>
        <i x="12" s="1"/>
        <i x="7" s="1"/>
        <i x="13" s="1"/>
        <i x="3" s="1"/>
        <i x="11" s="1"/>
        <i x="0" s="1"/>
        <i x="18" s="1"/>
        <i x="5" s="1"/>
        <i x="10" s="1"/>
        <i x="14" s="1"/>
        <i x="17" s="1"/>
        <i x="6" s="1"/>
        <i x="9" s="1"/>
        <i x="8" s="1"/>
        <i x="4" s="1"/>
        <i x="20" s="1" nd="1"/>
        <i x="1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F940566E-927E-4F6D-8EA6-2A450D5B66E8}" sourceName="ANO">
  <pivotTables>
    <pivotTable tabId="3" name="td_Assunto"/>
    <pivotTable tabId="3" name="td_Autor"/>
    <pivotTable tabId="3" name="td_Classificação"/>
    <pivotTable tabId="3" name="td_Coleção"/>
    <pivotTable tabId="3" name="td_Editora"/>
    <pivotTable tabId="3" name="td_Idioma"/>
    <pivotTable tabId="3" name="td_País"/>
  </pivotTables>
  <data>
    <tabular pivotCacheId="530466548">
      <items count="33">
        <i x="17" s="1"/>
        <i x="32" s="1"/>
        <i x="0" s="1"/>
        <i x="31" s="1"/>
        <i x="13" s="1"/>
        <i x="19" s="1"/>
        <i x="21" s="1"/>
        <i x="27" s="1"/>
        <i x="18" s="1"/>
        <i x="4" s="1"/>
        <i x="22" s="1"/>
        <i x="20" s="1"/>
        <i x="12" s="1"/>
        <i x="26" s="1"/>
        <i x="28" s="1"/>
        <i x="10" s="1"/>
        <i x="9" s="1"/>
        <i x="11" s="1"/>
        <i x="1" s="1"/>
        <i x="25" s="1"/>
        <i x="3" s="1"/>
        <i x="15" s="1"/>
        <i x="6" s="1"/>
        <i x="8" s="1"/>
        <i x="16" s="1"/>
        <i x="7" s="1"/>
        <i x="5" s="1"/>
        <i x="2" s="1"/>
        <i x="23" s="1"/>
        <i x="29" s="1"/>
        <i x="24" s="1"/>
        <i x="14" s="1"/>
        <i x="3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tensão" xr10:uid="{896AC308-8AFC-46DF-8768-A0F35FDADF6A}" cache="SegmentaçãodeDados_Extensão" caption="EXTENSÃO" showCaption="0" style="SlicerStyleLight1 2" rowHeight="241300"/>
  <slicer name="IDIOMA" xr10:uid="{F08CBCA9-5A89-4F9A-8EDD-33011283F20B}" cache="SegmentaçãodeDados_IDIOMA" caption="IDIOMA" showCaption="0" style="SlicerStyleLight1 2" rowHeight="241300"/>
  <slicer name="PAÍS DA OBRA ORIGINAL" xr10:uid="{F3A665DD-B255-4720-A11D-2D0EC7C31C61}" cache="SegmentaçãodeDados_PAÍS_DA_OBRA_ORIGINAL" caption="PAÍS" showCaption="0" style="SlicerStyleLight1 2" rowHeight="241300"/>
  <slicer name="ANO" xr10:uid="{4F3EDC28-3A71-4E53-AAF4-EC3194DF5DF3}" cache="SegmentaçãodeDados_ANO" caption="ANO" startItem="24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O158" totalsRowShown="0" headerRowDxfId="36" dataDxfId="34" headerRowBorderDxfId="35" tableBorderDxfId="33">
  <autoFilter ref="A2:O158" xr:uid="{B31BCB59-CBD0-439E-BBBA-CE0AC5B2880B}"/>
  <sortState xmlns:xlrd2="http://schemas.microsoft.com/office/spreadsheetml/2017/richdata2" ref="A3:O72">
    <sortCondition ref="O2:O72"/>
  </sortState>
  <tableColumns count="15">
    <tableColumn id="1" xr3:uid="{0C5F41F9-58D9-4F45-87BB-999CB1232434}" name="TÍTULO" dataDxfId="32" totalsRowDxfId="31"/>
    <tableColumn id="2" xr3:uid="{F69C6FEC-2424-4E51-A50E-61B0D1FC308D}" name="ASSUNTO" dataDxfId="30" totalsRowDxfId="29"/>
    <tableColumn id="3" xr3:uid="{10CF6132-4477-44D3-A734-D359F9710DDE}" name="AUTOR" dataDxfId="28" totalsRowDxfId="27"/>
    <tableColumn id="4" xr3:uid="{D3D0472B-751A-4551-A42E-496660A3C6EA}" name="EDIÇÃO" dataDxfId="26" totalsRowDxfId="25"/>
    <tableColumn id="5" xr3:uid="{3DAD1955-B407-42D9-A940-F4F4B78C11E7}" name="VOLUME" dataDxfId="24" totalsRowDxfId="23"/>
    <tableColumn id="6" xr3:uid="{36232F8B-9CBE-46A3-9E57-B8BB77DE3416}" name="EDITORA" dataDxfId="22" totalsRowDxfId="21"/>
    <tableColumn id="7" xr3:uid="{7835AD41-5487-4DE6-B5D6-9DD62684E009}" name="ANO" dataDxfId="20"/>
    <tableColumn id="8" xr3:uid="{E138D237-6C52-440A-8C15-FD6C5DFD8276}" name="COLEÇÃO" dataDxfId="19" totalsRowDxfId="18"/>
    <tableColumn id="9" xr3:uid="{D240AC32-30E6-4B7E-944E-600BDE74253F}" name="IDIOMA" dataDxfId="17" totalsRowDxfId="16"/>
    <tableColumn id="10" xr3:uid="{8BB00431-BC04-4A9F-A097-A8A2BF70E37D}" name="PÁGINAS" dataDxfId="15" totalsRowDxfId="14"/>
    <tableColumn id="11" xr3:uid="{6A7BF096-545E-40B8-80BC-4CA4B3081D9E}" name="CDD" dataDxfId="13" totalsRowDxfId="12"/>
    <tableColumn id="13" xr3:uid="{55B8682F-C610-421D-A738-DBB4214713BB}" name="CUTTER" dataDxfId="11" totalsRowDxfId="10"/>
    <tableColumn id="15" xr3:uid="{B2F45359-CCCA-4DB1-AEAF-4834080124BA}" name="PAÍS DA OBRA ORIGINAL" dataDxfId="9" totalsRowDxfId="8"/>
    <tableColumn id="14" xr3:uid="{3EDAB3FB-9195-4238-A6C4-492A4E2521F6}" name="Extensão" dataDxfId="7" totalsRowDxfId="6">
      <calculatedColumnFormula>IF(J3&gt;700, "Muito Longo", IF(J3&gt;=600, "Longo", IF(J3&gt;=250, "Médio", "Curto")))</calculatedColumnFormula>
    </tableColumn>
    <tableColumn id="12" xr3:uid="{44C1E41B-667E-4F7E-8C9C-ED8558DF1C55}" name="ID" dataDxfId="5" totalsRowDxfId="4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1:AC42"/>
  <sheetViews>
    <sheetView showGridLines="0" tabSelected="1" topLeftCell="A22" zoomScaleNormal="100" workbookViewId="0">
      <selection activeCell="M59" sqref="M59"/>
    </sheetView>
  </sheetViews>
  <sheetFormatPr defaultRowHeight="15" x14ac:dyDescent="0.25"/>
  <cols>
    <col min="1" max="17" width="10.7109375" customWidth="1"/>
    <col min="18" max="18" width="5.28515625" customWidth="1"/>
    <col min="19" max="19" width="17" customWidth="1"/>
  </cols>
  <sheetData>
    <row r="1" spans="1:29" x14ac:dyDescent="0.25">
      <c r="A1" s="128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30"/>
    </row>
    <row r="2" spans="1:29" ht="22.5" x14ac:dyDescent="0.45">
      <c r="A2" s="111"/>
      <c r="B2" s="185" t="s">
        <v>749</v>
      </c>
      <c r="C2" s="185"/>
      <c r="D2" s="185"/>
      <c r="E2" s="185"/>
      <c r="F2" s="185"/>
      <c r="G2" s="185"/>
      <c r="H2" s="185"/>
      <c r="I2" s="185"/>
      <c r="J2" s="186"/>
      <c r="K2" s="142" t="s">
        <v>746</v>
      </c>
      <c r="L2" s="142"/>
      <c r="M2" s="142"/>
      <c r="N2" s="142"/>
      <c r="O2" s="142"/>
      <c r="P2" s="142"/>
      <c r="Q2" s="142"/>
      <c r="R2" s="111"/>
      <c r="S2" s="140" t="s">
        <v>744</v>
      </c>
      <c r="T2" s="141"/>
      <c r="U2" s="141"/>
      <c r="V2" s="141"/>
      <c r="W2" s="141"/>
      <c r="X2" s="141"/>
      <c r="Y2" s="141"/>
      <c r="Z2" s="101"/>
      <c r="AA2" s="96"/>
      <c r="AB2" s="96"/>
      <c r="AC2" s="96"/>
    </row>
    <row r="3" spans="1:29" ht="28.5" x14ac:dyDescent="0.45">
      <c r="A3" s="131"/>
      <c r="B3" s="115"/>
      <c r="C3" s="116"/>
      <c r="D3" s="116"/>
      <c r="E3" s="116"/>
      <c r="F3" s="116"/>
      <c r="G3" s="116"/>
      <c r="H3" s="116"/>
      <c r="I3" s="116"/>
      <c r="J3" s="117"/>
      <c r="K3" s="50"/>
      <c r="L3" s="50"/>
      <c r="M3" s="78"/>
      <c r="N3" s="78"/>
      <c r="O3" s="78"/>
      <c r="P3" s="79"/>
      <c r="Q3" s="79"/>
      <c r="R3" s="111"/>
      <c r="S3" s="146" t="s">
        <v>745</v>
      </c>
      <c r="T3" s="147"/>
      <c r="U3" s="147"/>
      <c r="V3" s="147"/>
      <c r="W3" s="147"/>
      <c r="X3" s="147"/>
      <c r="Y3" s="148"/>
      <c r="Z3" s="101"/>
      <c r="AA3" s="95"/>
      <c r="AB3" s="178"/>
      <c r="AC3" s="178"/>
    </row>
    <row r="4" spans="1:29" ht="18.75" customHeight="1" x14ac:dyDescent="0.3">
      <c r="A4" s="132"/>
      <c r="B4" s="118"/>
      <c r="C4" s="189">
        <f ca="1">IFERROR(SUM(OFFSET('Tabelas Dinâmicas'!$B$4,0,0,COUNTA('Tabelas Dinâmicas'!$B$4:$B$5000),1)), "-")</f>
        <v>156</v>
      </c>
      <c r="D4" s="49"/>
      <c r="E4" s="49"/>
      <c r="F4" s="189">
        <f ca="1">IFERROR(COUNTA(bd_Autor),"-")</f>
        <v>129</v>
      </c>
      <c r="G4" s="49"/>
      <c r="H4" s="49"/>
      <c r="I4" s="189">
        <f ca="1">IFERROR(COUNTA(bd_Editora),"-")</f>
        <v>89</v>
      </c>
      <c r="J4" s="57"/>
      <c r="K4" s="51"/>
      <c r="L4" s="74"/>
      <c r="M4" s="74"/>
      <c r="N4" s="50"/>
      <c r="O4" s="80"/>
      <c r="P4" s="80"/>
      <c r="Q4" s="80"/>
      <c r="R4" s="111"/>
      <c r="S4" s="107" t="s">
        <v>697</v>
      </c>
      <c r="T4" s="149" t="s">
        <v>152</v>
      </c>
      <c r="U4" s="150"/>
      <c r="V4" s="150"/>
      <c r="W4" s="150"/>
      <c r="X4" s="150"/>
      <c r="Y4" s="151"/>
      <c r="Z4" s="101"/>
      <c r="AA4" s="15"/>
      <c r="AB4" s="15"/>
      <c r="AC4" s="15"/>
    </row>
    <row r="5" spans="1:29" ht="15.75" customHeight="1" x14ac:dyDescent="0.25">
      <c r="A5" s="133"/>
      <c r="B5" s="118"/>
      <c r="C5" s="189"/>
      <c r="D5" s="49"/>
      <c r="E5" s="49"/>
      <c r="F5" s="189"/>
      <c r="G5" s="49"/>
      <c r="H5" s="49"/>
      <c r="I5" s="189"/>
      <c r="J5" s="57"/>
      <c r="K5" s="73"/>
      <c r="L5" s="51"/>
      <c r="M5" s="51"/>
      <c r="N5" s="51"/>
      <c r="O5" s="51"/>
      <c r="P5" s="51"/>
      <c r="Q5" s="75"/>
      <c r="R5" s="111"/>
      <c r="S5" s="108"/>
      <c r="T5" s="87"/>
      <c r="U5" s="88"/>
      <c r="V5" s="88"/>
      <c r="W5" s="88"/>
      <c r="X5" s="88"/>
      <c r="Y5" s="102"/>
      <c r="Z5" s="101"/>
      <c r="AA5" s="15"/>
      <c r="AB5" s="15"/>
      <c r="AC5" s="15"/>
    </row>
    <row r="6" spans="1:29" ht="19.5" x14ac:dyDescent="0.4">
      <c r="A6" s="133"/>
      <c r="B6" s="118"/>
      <c r="C6" s="189"/>
      <c r="D6" s="49"/>
      <c r="E6" s="49"/>
      <c r="F6" s="189"/>
      <c r="G6" s="49"/>
      <c r="H6" s="49"/>
      <c r="I6" s="189"/>
      <c r="J6" s="57"/>
      <c r="K6" s="155" t="s">
        <v>731</v>
      </c>
      <c r="L6" s="156"/>
      <c r="M6" s="156"/>
      <c r="N6" s="156"/>
      <c r="O6" s="156"/>
      <c r="P6" s="156"/>
      <c r="Q6" s="156"/>
      <c r="R6" s="111"/>
      <c r="S6" s="109" t="s">
        <v>1</v>
      </c>
      <c r="T6" s="152" t="str">
        <f>VLOOKUP($T$4,'Base de Dados'!$A:$O,2,FALSE)</f>
        <v>Mangá</v>
      </c>
      <c r="U6" s="153"/>
      <c r="V6" s="153"/>
      <c r="W6" s="153"/>
      <c r="X6" s="153"/>
      <c r="Y6" s="154"/>
      <c r="Z6" s="101"/>
      <c r="AA6" s="15"/>
      <c r="AB6" s="15"/>
      <c r="AC6" s="15"/>
    </row>
    <row r="7" spans="1:29" ht="15.75" x14ac:dyDescent="0.25">
      <c r="A7" s="133"/>
      <c r="B7" s="119"/>
      <c r="C7" s="120"/>
      <c r="D7" s="120"/>
      <c r="E7" s="120"/>
      <c r="F7" s="120"/>
      <c r="G7" s="120"/>
      <c r="H7" s="120"/>
      <c r="I7" s="120"/>
      <c r="J7" s="58"/>
      <c r="K7" s="73"/>
      <c r="L7" s="73"/>
      <c r="M7" s="73"/>
      <c r="N7" s="50"/>
      <c r="O7" s="51"/>
      <c r="P7" s="51"/>
      <c r="Q7" s="75"/>
      <c r="R7" s="111"/>
      <c r="S7" s="109" t="s">
        <v>2</v>
      </c>
      <c r="T7" s="143" t="str">
        <f>VLOOKUP($T$4,'Base de Dados'!$A:$O,3,FALSE)</f>
        <v>Rumiko Takahashi</v>
      </c>
      <c r="U7" s="144"/>
      <c r="V7" s="144"/>
      <c r="W7" s="144"/>
      <c r="X7" s="144"/>
      <c r="Y7" s="145"/>
      <c r="Z7" s="101"/>
      <c r="AA7" s="15"/>
      <c r="AB7" s="15"/>
      <c r="AC7" s="15"/>
    </row>
    <row r="8" spans="1:29" ht="15.75" x14ac:dyDescent="0.25">
      <c r="A8" s="134"/>
      <c r="B8" s="119"/>
      <c r="C8" s="120"/>
      <c r="D8" s="120"/>
      <c r="E8" s="120"/>
      <c r="F8" s="120"/>
      <c r="G8" s="120"/>
      <c r="H8" s="120"/>
      <c r="I8" s="120"/>
      <c r="J8" s="58"/>
      <c r="K8" s="73"/>
      <c r="L8" s="74"/>
      <c r="M8" s="74"/>
      <c r="N8" s="50"/>
      <c r="O8" s="75"/>
      <c r="P8" s="75"/>
      <c r="Q8" s="75"/>
      <c r="R8" s="111"/>
      <c r="S8" s="109" t="s">
        <v>3</v>
      </c>
      <c r="T8" s="143" t="str">
        <f>VLOOKUP($T$4,'Base de Dados'!$A:$O,4,FALSE)</f>
        <v>n / a</v>
      </c>
      <c r="U8" s="144"/>
      <c r="V8" s="144"/>
      <c r="W8" s="144"/>
      <c r="X8" s="144"/>
      <c r="Y8" s="145"/>
      <c r="Z8" s="101"/>
      <c r="AA8" s="15"/>
      <c r="AB8" s="15"/>
      <c r="AC8" s="15"/>
    </row>
    <row r="9" spans="1:29" ht="15.75" x14ac:dyDescent="0.25">
      <c r="A9" s="111"/>
      <c r="B9" s="54"/>
      <c r="C9" s="54"/>
      <c r="D9" s="54"/>
      <c r="E9" s="54"/>
      <c r="F9" s="54"/>
      <c r="G9" s="54"/>
      <c r="H9" s="54"/>
      <c r="I9" s="54"/>
      <c r="J9" s="55"/>
      <c r="K9" s="74"/>
      <c r="L9" s="76"/>
      <c r="M9" s="73"/>
      <c r="N9" s="74"/>
      <c r="O9" s="51"/>
      <c r="P9" s="51"/>
      <c r="Q9" s="103"/>
      <c r="R9" s="111"/>
      <c r="S9" s="109" t="s">
        <v>4</v>
      </c>
      <c r="T9" s="143">
        <f>VLOOKUP($T$4,'Base de Dados'!$A:$O,5,FALSE)</f>
        <v>10</v>
      </c>
      <c r="U9" s="144"/>
      <c r="V9" s="144"/>
      <c r="W9" s="144"/>
      <c r="X9" s="144"/>
      <c r="Y9" s="145"/>
      <c r="Z9" s="101"/>
      <c r="AA9" s="15"/>
      <c r="AB9" s="15"/>
      <c r="AC9" s="15"/>
    </row>
    <row r="10" spans="1:29" ht="15.75" x14ac:dyDescent="0.25">
      <c r="A10" s="111"/>
      <c r="B10" s="56"/>
      <c r="C10" s="56"/>
      <c r="D10" s="56"/>
      <c r="E10" s="56"/>
      <c r="F10" s="121"/>
      <c r="G10" s="56"/>
      <c r="H10" s="56"/>
      <c r="I10" s="54"/>
      <c r="J10" s="55"/>
      <c r="K10" s="77"/>
      <c r="L10" s="77"/>
      <c r="M10" s="77"/>
      <c r="N10" s="77"/>
      <c r="O10" s="77"/>
      <c r="P10" s="77"/>
      <c r="Q10" s="77"/>
      <c r="R10" s="111"/>
      <c r="S10" s="109" t="s">
        <v>5</v>
      </c>
      <c r="T10" s="143" t="str">
        <f>VLOOKUP($T$4,'Base de Dados'!$A:$O,6,FALSE)</f>
        <v>JBC</v>
      </c>
      <c r="U10" s="144"/>
      <c r="V10" s="144"/>
      <c r="W10" s="144"/>
      <c r="X10" s="144"/>
      <c r="Y10" s="145"/>
      <c r="Z10" s="101"/>
      <c r="AA10" s="15"/>
      <c r="AB10" s="15"/>
      <c r="AC10" s="15"/>
    </row>
    <row r="11" spans="1:29" ht="18.75" x14ac:dyDescent="0.3">
      <c r="A11" s="135"/>
      <c r="B11" s="97"/>
      <c r="C11" s="97"/>
      <c r="D11" s="97"/>
      <c r="E11" s="97"/>
      <c r="F11" s="97"/>
      <c r="G11" s="97"/>
      <c r="H11" s="97"/>
      <c r="I11" s="100"/>
      <c r="J11" s="98"/>
      <c r="K11" s="99"/>
      <c r="L11" s="99"/>
      <c r="M11" s="99"/>
      <c r="N11" s="99"/>
      <c r="O11" s="99"/>
      <c r="P11" s="99"/>
      <c r="Q11" s="99"/>
      <c r="R11" s="111"/>
      <c r="S11" s="109" t="s">
        <v>6</v>
      </c>
      <c r="T11" s="143" t="str">
        <f>VLOOKUP($T$4,'Base de Dados'!$A:$O,7,FALSE)</f>
        <v>2003 (?)</v>
      </c>
      <c r="U11" s="144"/>
      <c r="V11" s="144"/>
      <c r="W11" s="144"/>
      <c r="X11" s="144"/>
      <c r="Y11" s="145"/>
      <c r="Z11" s="101"/>
      <c r="AA11" s="15"/>
      <c r="AB11" s="15"/>
      <c r="AC11" s="15"/>
    </row>
    <row r="12" spans="1:29" ht="18.75" x14ac:dyDescent="0.3">
      <c r="A12" s="111"/>
      <c r="B12" s="112"/>
      <c r="C12" s="112"/>
      <c r="D12" s="112"/>
      <c r="E12" s="112"/>
      <c r="F12" s="112"/>
      <c r="G12" s="112"/>
      <c r="H12" s="113"/>
      <c r="I12" s="114" t="s">
        <v>698</v>
      </c>
      <c r="J12" s="165"/>
      <c r="K12" s="166"/>
      <c r="L12" s="166"/>
      <c r="M12" s="166"/>
      <c r="N12" s="166"/>
      <c r="O12" s="166"/>
      <c r="P12" s="167"/>
      <c r="Q12" s="104" t="s">
        <v>698</v>
      </c>
      <c r="R12" s="111"/>
      <c r="S12" s="109" t="s">
        <v>7</v>
      </c>
      <c r="T12" s="143" t="str">
        <f>VLOOKUP($T$4,'Base de Dados'!$A:$O,8,FALSE)</f>
        <v>n / a</v>
      </c>
      <c r="U12" s="144"/>
      <c r="V12" s="144"/>
      <c r="W12" s="144"/>
      <c r="X12" s="144"/>
      <c r="Y12" s="145"/>
      <c r="Z12" s="101"/>
      <c r="AA12" s="15"/>
      <c r="AB12" s="15"/>
      <c r="AC12" s="15"/>
    </row>
    <row r="13" spans="1:29" ht="15.75" x14ac:dyDescent="0.25">
      <c r="A13" s="111"/>
      <c r="B13" s="187" t="s">
        <v>699</v>
      </c>
      <c r="C13" s="188"/>
      <c r="D13" s="190" t="str">
        <f ca="1">IFERROR(INDEX('Tabelas Dinâmicas'!$A$4:$B$5000, MATCH(I13,'Tabelas Dinâmicas'!$B$4:$B$5000,0),1),"-")</f>
        <v>Romance</v>
      </c>
      <c r="E13" s="191"/>
      <c r="F13" s="191"/>
      <c r="G13" s="191"/>
      <c r="H13" s="192"/>
      <c r="I13" s="52">
        <f ca="1">LARGE(OFFSET('Tabelas Dinâmicas'!$B$4,0,0,COUNTA(bd_Assunto),1),1)</f>
        <v>28</v>
      </c>
      <c r="J13" s="176" t="s">
        <v>700</v>
      </c>
      <c r="K13" s="177"/>
      <c r="L13" s="173" t="str">
        <f ca="1">IFERROR(INDEX('Tabelas Dinâmicas'!$A$4:$B$5000, MATCH(Q13,'Tabelas Dinâmicas'!$B$4:$B$5000,1),1),"-")</f>
        <v>Legislação</v>
      </c>
      <c r="M13" s="174"/>
      <c r="N13" s="174"/>
      <c r="O13" s="174"/>
      <c r="P13" s="175"/>
      <c r="Q13" s="105">
        <f ca="1">SMALL(OFFSET('Tabelas Dinâmicas'!$B$4,0,0,COUNTA(bd_Autor),1),1)</f>
        <v>1</v>
      </c>
      <c r="R13" s="111"/>
      <c r="S13" s="109" t="s">
        <v>8</v>
      </c>
      <c r="T13" s="157" t="str">
        <f>VLOOKUP($T$4,'Base de Dados'!$A:$O,9,FALSE)</f>
        <v>Português</v>
      </c>
      <c r="U13" s="158"/>
      <c r="V13" s="158"/>
      <c r="W13" s="158"/>
      <c r="X13" s="158"/>
      <c r="Y13" s="159"/>
      <c r="Z13" s="101"/>
      <c r="AA13" s="15"/>
      <c r="AB13" s="15"/>
      <c r="AC13" s="15"/>
    </row>
    <row r="14" spans="1:29" ht="15.75" x14ac:dyDescent="0.25">
      <c r="A14" s="111"/>
      <c r="B14" s="187" t="s">
        <v>701</v>
      </c>
      <c r="C14" s="188"/>
      <c r="D14" s="190" t="str">
        <f ca="1">IFERROR(INDEX('Tabelas Dinâmicas'!$D$4:$E$5000, MATCH(I14,'Tabelas Dinâmicas'!$E$4:$E$5000,0),1),"-")</f>
        <v>Selma El-Kathib e Luiz Cesar Pinto Ribeiro (coord.)</v>
      </c>
      <c r="E14" s="191"/>
      <c r="F14" s="191"/>
      <c r="G14" s="191"/>
      <c r="H14" s="192"/>
      <c r="I14" s="52">
        <f ca="1">LARGE(OFFSET('Tabelas Dinâmicas'!$E$4,0,0,COUNTA(bd_Autor),1),1)</f>
        <v>4</v>
      </c>
      <c r="J14" s="176" t="s">
        <v>702</v>
      </c>
      <c r="K14" s="177"/>
      <c r="L14" s="173" t="str">
        <f ca="1">IFERROR(INDEX('Tabelas Dinâmicas'!$D$4:$E$5000, MATCH(Q14,'Tabelas Dinâmicas'!$E$4:$E$5001,1),1),"-")</f>
        <v>Jesus Ruescas (org)</v>
      </c>
      <c r="M14" s="174"/>
      <c r="N14" s="174"/>
      <c r="O14" s="174"/>
      <c r="P14" s="175"/>
      <c r="Q14" s="105">
        <f ca="1">SMALL(OFFSET('Tabelas Dinâmicas'!$E$4,0,0,COUNTA(bd_Autor),1),1)</f>
        <v>1</v>
      </c>
      <c r="R14" s="111"/>
      <c r="S14" s="109" t="s">
        <v>9</v>
      </c>
      <c r="T14" s="143">
        <f>VLOOKUP($T$4,'Base de Dados'!$A:$O,10,FALSE)</f>
        <v>100</v>
      </c>
      <c r="U14" s="144"/>
      <c r="V14" s="144"/>
      <c r="W14" s="144"/>
      <c r="X14" s="144"/>
      <c r="Y14" s="145"/>
      <c r="Z14" s="101"/>
      <c r="AA14" s="15"/>
      <c r="AB14" s="15"/>
      <c r="AC14" s="15"/>
    </row>
    <row r="15" spans="1:29" ht="15.75" x14ac:dyDescent="0.25">
      <c r="A15" s="111"/>
      <c r="B15" s="187" t="s">
        <v>703</v>
      </c>
      <c r="C15" s="188"/>
      <c r="D15" s="190" t="str">
        <f ca="1">IFERROR(INDEX('Tabelas Dinâmicas'!$J$4:$K$5000, MATCH(I15,'Tabelas Dinâmicas'!$K$4:$K$5000,0),1),"-")</f>
        <v>Português</v>
      </c>
      <c r="E15" s="191"/>
      <c r="F15" s="191"/>
      <c r="G15" s="191"/>
      <c r="H15" s="192"/>
      <c r="I15" s="52">
        <f ca="1">LARGE(OFFSET('Tabelas Dinâmicas'!$K$4,0,0,COUNTA(bd_Autores),1),1)</f>
        <v>132</v>
      </c>
      <c r="J15" s="176" t="s">
        <v>704</v>
      </c>
      <c r="K15" s="177"/>
      <c r="L15" s="173" t="str">
        <f ca="1">IFERROR(INDEX('Tabelas Dinâmicas'!$J$4:$K$5000, MATCH(Q15,'Tabelas Dinâmicas'!$K$4:$K$4000,0),1),"-")</f>
        <v>Alemão ; Português</v>
      </c>
      <c r="M15" s="174"/>
      <c r="N15" s="174"/>
      <c r="O15" s="174"/>
      <c r="P15" s="175"/>
      <c r="Q15" s="105">
        <f ca="1">SMALL(OFFSET('Tabelas Dinâmicas'!$K$4,0,0,COUNTA(bd_Idioma),1),1)</f>
        <v>1</v>
      </c>
      <c r="R15" s="111"/>
      <c r="S15" s="109" t="s">
        <v>10</v>
      </c>
      <c r="T15" s="143">
        <f>VLOOKUP($T$4,'Base de Dados'!$A:$O,11,FALSE)</f>
        <v>0</v>
      </c>
      <c r="U15" s="144"/>
      <c r="V15" s="144"/>
      <c r="W15" s="144"/>
      <c r="X15" s="144"/>
      <c r="Y15" s="145"/>
      <c r="Z15" s="101"/>
      <c r="AA15" s="15"/>
      <c r="AB15" s="15"/>
      <c r="AC15" s="15"/>
    </row>
    <row r="16" spans="1:29" ht="15.75" x14ac:dyDescent="0.25">
      <c r="A16" s="111"/>
      <c r="B16" s="187" t="s">
        <v>705</v>
      </c>
      <c r="C16" s="188"/>
      <c r="D16" s="190" t="str">
        <f ca="1">IFERROR(INDEX('Tabelas Dinâmicas'!$G$4:$H$5000, MATCH(I16,'Tabelas Dinâmicas'!$H$4:$H$5000,0),1),"-")</f>
        <v>L&amp;PM</v>
      </c>
      <c r="E16" s="191"/>
      <c r="F16" s="191"/>
      <c r="G16" s="191"/>
      <c r="H16" s="192"/>
      <c r="I16" s="52">
        <f ca="1">LARGE(OFFSET('Tabelas Dinâmicas'!$H$4,0,0,COUNTA(bd_Editora),1),1)</f>
        <v>12</v>
      </c>
      <c r="J16" s="176" t="s">
        <v>706</v>
      </c>
      <c r="K16" s="177"/>
      <c r="L16" s="182" t="str">
        <f ca="1">IFERROR(INDEX('Tabelas Dinâmicas'!$G$4:$H$5000, MATCH(Q16,'Tabelas Dinâmicas'!$H$4:$H$5000,1),1),"-")</f>
        <v>Da Boa Prosa</v>
      </c>
      <c r="M16" s="183"/>
      <c r="N16" s="183"/>
      <c r="O16" s="183"/>
      <c r="P16" s="184"/>
      <c r="Q16" s="105">
        <f ca="1">SMALL(OFFSET('Tabelas Dinâmicas'!$H$4,0,0,COUNTA(bd_Editora),1),1)</f>
        <v>1</v>
      </c>
      <c r="R16" s="111"/>
      <c r="S16" s="109" t="s">
        <v>11</v>
      </c>
      <c r="T16" s="143" t="str">
        <f>VLOOKUP($T$4,'Base de Dados'!$A:$O,12,FALSE)</f>
        <v>T136i</v>
      </c>
      <c r="U16" s="144"/>
      <c r="V16" s="144"/>
      <c r="W16" s="144"/>
      <c r="X16" s="144"/>
      <c r="Y16" s="145"/>
      <c r="Z16" s="101"/>
      <c r="AA16" s="15"/>
      <c r="AB16" s="15"/>
      <c r="AC16" s="15"/>
    </row>
    <row r="17" spans="1:29" ht="15.75" x14ac:dyDescent="0.25">
      <c r="A17" s="111"/>
      <c r="B17" s="193" t="s">
        <v>707</v>
      </c>
      <c r="C17" s="194"/>
      <c r="D17" s="190">
        <f ca="1">IFERROR(INDEX('Tabelas Dinâmicas'!$P$4:$Q$5000, MATCH(I17,'Tabelas Dinâmicas'!$Q$4:$Q$5000,0),1),"-")</f>
        <v>2012</v>
      </c>
      <c r="E17" s="191"/>
      <c r="F17" s="191"/>
      <c r="G17" s="191"/>
      <c r="H17" s="192"/>
      <c r="I17" s="52">
        <f ca="1">LARGE(OFFSET('Tabelas Dinâmicas'!$Q$4,0,0,COUNTA(bd_Ano),1),1)</f>
        <v>14</v>
      </c>
      <c r="J17" s="176" t="s">
        <v>708</v>
      </c>
      <c r="K17" s="177"/>
      <c r="L17" s="179">
        <f ca="1">IFERROR(INDEX('Tabelas Dinâmicas'!$P$4:$Q$5000, MATCH(Q17,'Tabelas Dinâmicas'!$Q$4:$Q$5000,0),1),"-")</f>
        <v>1982</v>
      </c>
      <c r="M17" s="180"/>
      <c r="N17" s="180"/>
      <c r="O17" s="180"/>
      <c r="P17" s="181"/>
      <c r="Q17" s="105">
        <f ca="1">SMALL(OFFSET('Tabelas Dinâmicas'!$Q$4,0,0,COUNTA(bd_Ano),1),1)</f>
        <v>1</v>
      </c>
      <c r="R17" s="111"/>
      <c r="S17" s="110" t="s">
        <v>713</v>
      </c>
      <c r="T17" s="143" t="str">
        <f>VLOOKUP($T$4,'Base de Dados'!$A:$O,13,FALSE)</f>
        <v>Japão</v>
      </c>
      <c r="U17" s="144"/>
      <c r="V17" s="144"/>
      <c r="W17" s="144"/>
      <c r="X17" s="144"/>
      <c r="Y17" s="145"/>
      <c r="Z17" s="101"/>
      <c r="AA17" s="15"/>
      <c r="AB17" s="15"/>
      <c r="AC17" s="15"/>
    </row>
    <row r="18" spans="1:29" ht="15.75" x14ac:dyDescent="0.25">
      <c r="A18" s="111"/>
      <c r="B18" s="187" t="s">
        <v>709</v>
      </c>
      <c r="C18" s="188"/>
      <c r="D18" s="190" t="str">
        <f ca="1">IFERROR(INDEX('Tabelas Dinâmicas'!$M$4:$N$5000, MATCH(I18,'Tabelas Dinâmicas'!$N$4:$N$5000,0),1),"-")</f>
        <v>Brasil</v>
      </c>
      <c r="E18" s="191"/>
      <c r="F18" s="191"/>
      <c r="G18" s="191"/>
      <c r="H18" s="192"/>
      <c r="I18" s="52">
        <f ca="1">LARGE(OFFSET('Tabelas Dinâmicas'!$N$4,0,0,COUNTA(bd_País),1),1)</f>
        <v>59</v>
      </c>
      <c r="J18" s="168" t="s">
        <v>710</v>
      </c>
      <c r="K18" s="169"/>
      <c r="L18" s="170" t="str">
        <f ca="1">IFERROR(INDEX('Tabelas Dinâmicas'!$M$4:$N$5000, MATCH(Q18,'Tabelas Dinâmicas'!$N$4:$N$5000,1),1),"-")</f>
        <v>Grécia</v>
      </c>
      <c r="M18" s="171"/>
      <c r="N18" s="171"/>
      <c r="O18" s="171"/>
      <c r="P18" s="172"/>
      <c r="Q18" s="105">
        <f ca="1">SMALL(OFFSET('Tabelas Dinâmicas'!$N$4,0,0,COUNTA(bd_País),1),1)</f>
        <v>1</v>
      </c>
      <c r="R18" s="111"/>
      <c r="S18" s="110" t="s">
        <v>747</v>
      </c>
      <c r="T18" s="143" t="str">
        <f>VLOOKUP($T$4,'Base de Dados'!$A:$O,14,FALSE)</f>
        <v>Curto</v>
      </c>
      <c r="U18" s="144"/>
      <c r="V18" s="144"/>
      <c r="W18" s="144"/>
      <c r="X18" s="144"/>
      <c r="Y18" s="145"/>
      <c r="Z18" s="101"/>
      <c r="AA18" s="15"/>
      <c r="AB18" s="15"/>
      <c r="AC18" s="15"/>
    </row>
    <row r="19" spans="1:29" ht="15.75" x14ac:dyDescent="0.25">
      <c r="A19" s="111"/>
      <c r="B19" s="195" t="s">
        <v>711</v>
      </c>
      <c r="C19" s="196"/>
      <c r="D19" s="197" t="str">
        <f ca="1">IFERROR(IF('Tabelas Dinâmicas'!S4= "n / a", INDEX('Tabelas Dinâmicas'!$S$4:$T$5000, MATCH(I19,'Tabelas Dinâmicas'!$T$4:$T$5000,0),1), 'Tabelas Dinâmicas'!S5),"-")</f>
        <v>L&amp;PM Pocket</v>
      </c>
      <c r="E19" s="198"/>
      <c r="F19" s="198"/>
      <c r="G19" s="198"/>
      <c r="H19" s="199"/>
      <c r="I19" s="53">
        <f ca="1">IFERROR(IF('Tabelas Dinâmicas'!$S$4= "n / a", LARGE(OFFSET('Tabelas Dinâmicas'!$T$4,0,0,COUNTA(bd_Coleção),1),2),LARGE(OFFSET('Tabelas Dinâmicas'!$T$4,0,0,COUNTA(bd_Coleção),1),1)),"-")</f>
        <v>13</v>
      </c>
      <c r="J19" s="160" t="s">
        <v>712</v>
      </c>
      <c r="K19" s="161"/>
      <c r="L19" s="162" t="str">
        <f ca="1">IFERROR(INDEX('Tabelas Dinâmicas'!$S$4:$T$5000, MATCH(Q19,'Tabelas Dinâmicas'!$T$4:$T$5000,1),1),"-")</f>
        <v>Lecture Facile</v>
      </c>
      <c r="M19" s="163"/>
      <c r="N19" s="163"/>
      <c r="O19" s="163"/>
      <c r="P19" s="164"/>
      <c r="Q19" s="106">
        <f ca="1">SMALL(OFFSET('Tabelas Dinâmicas'!$T$4,0,0,COUNTA(bd_Coleção),1),1)</f>
        <v>1</v>
      </c>
      <c r="R19" s="111"/>
      <c r="S19" s="110" t="s">
        <v>13</v>
      </c>
      <c r="T19" s="143">
        <f>VLOOKUP($T$4,'Base de Dados'!$A:$O,15,FALSE)</f>
        <v>25</v>
      </c>
      <c r="U19" s="144"/>
      <c r="V19" s="144"/>
      <c r="W19" s="144"/>
      <c r="X19" s="144"/>
      <c r="Y19" s="145"/>
      <c r="Z19" s="101"/>
      <c r="AA19" s="15"/>
      <c r="AB19" s="15"/>
      <c r="AC19" s="15"/>
    </row>
    <row r="20" spans="1:29" x14ac:dyDescent="0.25">
      <c r="A20" s="136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18"/>
      <c r="S20" s="18"/>
      <c r="T20" s="18"/>
      <c r="U20" s="18"/>
      <c r="V20" s="18"/>
      <c r="W20" s="18"/>
      <c r="X20" s="18"/>
      <c r="Y20" s="18"/>
      <c r="Z20" s="137"/>
    </row>
    <row r="21" spans="1:29" x14ac:dyDescent="0.25">
      <c r="A21" s="138"/>
      <c r="B21" s="139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90"/>
      <c r="S21" s="90"/>
      <c r="T21" s="90"/>
      <c r="U21" s="90"/>
      <c r="V21" s="90"/>
      <c r="W21" s="90"/>
      <c r="X21" s="90"/>
      <c r="Y21" s="90"/>
      <c r="Z21" s="92"/>
    </row>
    <row r="22" spans="1:2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</row>
    <row r="23" spans="1:2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</row>
    <row r="24" spans="1:2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</row>
    <row r="25" spans="1:29" x14ac:dyDescent="0.25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</row>
    <row r="26" spans="1:29" x14ac:dyDescent="0.25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</row>
    <row r="27" spans="1:29" x14ac:dyDescent="0.25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</row>
    <row r="28" spans="1:29" x14ac:dyDescent="0.2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</row>
    <row r="29" spans="1:29" x14ac:dyDescent="0.2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</row>
    <row r="30" spans="1:29" x14ac:dyDescent="0.2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</row>
    <row r="31" spans="1:29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</row>
    <row r="32" spans="1:29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</row>
    <row r="33" spans="1:17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</row>
    <row r="34" spans="1:17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</row>
    <row r="35" spans="1:17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</row>
    <row r="36" spans="1:17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</row>
    <row r="37" spans="1:17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</row>
    <row r="38" spans="1:17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</row>
    <row r="39" spans="1:17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</row>
    <row r="40" spans="1:17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</row>
    <row r="41" spans="1:17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</row>
    <row r="42" spans="1:17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</row>
  </sheetData>
  <mergeCells count="53">
    <mergeCell ref="B17:C17"/>
    <mergeCell ref="B18:C18"/>
    <mergeCell ref="B19:C19"/>
    <mergeCell ref="C4:C6"/>
    <mergeCell ref="F4:F6"/>
    <mergeCell ref="D17:H17"/>
    <mergeCell ref="D18:H18"/>
    <mergeCell ref="D19:H19"/>
    <mergeCell ref="B2:J2"/>
    <mergeCell ref="B13:C13"/>
    <mergeCell ref="B14:C14"/>
    <mergeCell ref="B15:C15"/>
    <mergeCell ref="B16:C16"/>
    <mergeCell ref="I4:I6"/>
    <mergeCell ref="D13:H13"/>
    <mergeCell ref="D14:H14"/>
    <mergeCell ref="D15:H15"/>
    <mergeCell ref="D16:H16"/>
    <mergeCell ref="AB3:AC3"/>
    <mergeCell ref="J17:K17"/>
    <mergeCell ref="L17:P17"/>
    <mergeCell ref="J16:K16"/>
    <mergeCell ref="L16:P16"/>
    <mergeCell ref="J14:K14"/>
    <mergeCell ref="L14:P14"/>
    <mergeCell ref="J13:K13"/>
    <mergeCell ref="J19:K19"/>
    <mergeCell ref="L19:P19"/>
    <mergeCell ref="J12:P12"/>
    <mergeCell ref="J18:K18"/>
    <mergeCell ref="L18:P18"/>
    <mergeCell ref="L13:P13"/>
    <mergeCell ref="J15:K15"/>
    <mergeCell ref="L15:P15"/>
    <mergeCell ref="T19:Y19"/>
    <mergeCell ref="T9:Y9"/>
    <mergeCell ref="T10:Y10"/>
    <mergeCell ref="T11:Y11"/>
    <mergeCell ref="T12:Y12"/>
    <mergeCell ref="T13:Y13"/>
    <mergeCell ref="S2:Y2"/>
    <mergeCell ref="K2:Q2"/>
    <mergeCell ref="T18:Y18"/>
    <mergeCell ref="T14:Y14"/>
    <mergeCell ref="T15:Y15"/>
    <mergeCell ref="T16:Y16"/>
    <mergeCell ref="T17:Y17"/>
    <mergeCell ref="S3:Y3"/>
    <mergeCell ref="T4:Y4"/>
    <mergeCell ref="T6:Y6"/>
    <mergeCell ref="T7:Y7"/>
    <mergeCell ref="T8:Y8"/>
    <mergeCell ref="K6:Q6"/>
  </mergeCells>
  <dataValidations count="2">
    <dataValidation type="list" showInputMessage="1" showErrorMessage="1" sqref="T4:Y4" xr:uid="{715853E5-2387-488D-9AB7-27065B07DFD3}">
      <formula1>bd_Título</formula1>
    </dataValidation>
    <dataValidation type="list" allowBlank="1" showInputMessage="1" showErrorMessage="1" sqref="AB3:AC3" xr:uid="{F389B450-5461-46A8-B26C-B2635E8DEB9A}">
      <formula1>bd_Ano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64585DF-8E2F-441B-9246-998BADF8D018}">
          <x14:formula1>
            <xm:f>OFFSET('Base de Dados'!T4,0,0,COUNTA('Base de Dados'!$A$3:$A$5022),1)</xm:f>
          </x14:formula1>
          <xm:sqref>T5:Y5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zoomScale="90" zoomScaleNormal="90" workbookViewId="0">
      <pane ySplit="1" topLeftCell="A2" activePane="bottomLeft" state="frozen"/>
      <selection pane="bottomLeft" activeCell="T10" sqref="T10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29" t="s">
        <v>695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1"/>
      <c r="N1" s="16"/>
      <c r="O1" s="203" t="s">
        <v>734</v>
      </c>
      <c r="P1" s="203"/>
      <c r="Q1" s="203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71"/>
      <c r="P2" s="71"/>
      <c r="Q2" s="71"/>
      <c r="R2" s="59"/>
      <c r="S2" s="59"/>
      <c r="T2" s="59"/>
      <c r="U2" s="59"/>
      <c r="V2" s="39"/>
      <c r="W2" s="39"/>
      <c r="X2" s="59"/>
      <c r="Y2" s="59"/>
      <c r="Z2" s="59"/>
      <c r="AA2" s="59"/>
      <c r="AB2" s="59"/>
      <c r="AC2" s="59"/>
      <c r="AD2" s="59"/>
      <c r="AE2" s="59"/>
    </row>
    <row r="3" spans="1:31" ht="18.75" x14ac:dyDescent="0.3">
      <c r="A3" s="239" t="s">
        <v>696</v>
      </c>
      <c r="B3" s="240"/>
      <c r="C3" s="240"/>
      <c r="D3" s="240"/>
      <c r="E3" s="240"/>
      <c r="F3" s="240"/>
      <c r="G3" s="241"/>
      <c r="H3" s="6"/>
      <c r="I3" s="6"/>
      <c r="J3" s="18"/>
      <c r="M3" s="3"/>
      <c r="O3" s="72"/>
      <c r="P3" s="72"/>
      <c r="Q3" s="72"/>
      <c r="R3" s="67"/>
      <c r="S3" s="67"/>
      <c r="T3" s="67"/>
      <c r="U3" s="67"/>
      <c r="V3" s="39"/>
      <c r="W3" s="39"/>
      <c r="X3" s="39"/>
      <c r="Y3" s="39"/>
      <c r="Z3" s="39"/>
      <c r="AA3" s="39"/>
      <c r="AB3" s="59"/>
      <c r="AC3" s="59"/>
      <c r="AD3" s="59"/>
      <c r="AE3" s="59"/>
    </row>
    <row r="4" spans="1:31" ht="19.5" x14ac:dyDescent="0.25">
      <c r="A4" s="27" t="s">
        <v>697</v>
      </c>
      <c r="B4" s="149" t="s">
        <v>344</v>
      </c>
      <c r="C4" s="150"/>
      <c r="D4" s="150"/>
      <c r="E4" s="150"/>
      <c r="F4" s="150"/>
      <c r="G4" s="242"/>
      <c r="H4" s="23"/>
      <c r="I4" s="200" t="s">
        <v>736</v>
      </c>
      <c r="J4" s="201"/>
      <c r="K4" s="201"/>
      <c r="L4" s="202"/>
      <c r="M4" s="31"/>
      <c r="N4" s="30"/>
      <c r="O4" s="64"/>
      <c r="P4" s="64"/>
      <c r="Q4" s="65"/>
      <c r="R4" s="65"/>
      <c r="S4" s="65"/>
      <c r="T4" s="65"/>
      <c r="U4" s="65"/>
      <c r="V4" s="40"/>
      <c r="W4" s="41"/>
      <c r="X4" s="60"/>
      <c r="Y4" s="42"/>
      <c r="Z4" s="42"/>
      <c r="AA4" s="42"/>
      <c r="AB4" s="59"/>
      <c r="AC4" s="59"/>
      <c r="AD4" s="59"/>
      <c r="AE4" s="59"/>
    </row>
    <row r="5" spans="1:31" ht="15.75" x14ac:dyDescent="0.25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64"/>
      <c r="P5" s="64"/>
      <c r="Q5" s="65"/>
      <c r="R5" s="65"/>
      <c r="S5" s="65"/>
      <c r="T5" s="65"/>
      <c r="U5" s="65"/>
      <c r="V5" s="40"/>
      <c r="W5" s="41"/>
      <c r="X5" s="60"/>
      <c r="Y5" s="42"/>
      <c r="Z5" s="42"/>
      <c r="AA5" s="42"/>
      <c r="AB5" s="59"/>
      <c r="AC5" s="59"/>
      <c r="AD5" s="59"/>
      <c r="AE5" s="59"/>
    </row>
    <row r="6" spans="1:31" ht="15.75" x14ac:dyDescent="0.25">
      <c r="A6" s="36" t="s">
        <v>1</v>
      </c>
      <c r="B6" s="152" t="str">
        <f>VLOOKUP($B$4,'Base de Dados'!$A:$O,2,FALSE)</f>
        <v>Contos</v>
      </c>
      <c r="C6" s="153"/>
      <c r="D6" s="153"/>
      <c r="E6" s="153"/>
      <c r="F6" s="153"/>
      <c r="G6" s="245"/>
      <c r="H6" s="28"/>
      <c r="I6" s="28"/>
      <c r="J6" s="82"/>
      <c r="K6" s="82"/>
      <c r="L6" s="82"/>
      <c r="M6" s="31"/>
      <c r="N6" s="30"/>
      <c r="O6" s="64"/>
      <c r="P6" s="64"/>
      <c r="Q6" s="65"/>
      <c r="R6" s="65"/>
      <c r="S6" s="65"/>
      <c r="T6" s="65"/>
      <c r="U6" s="65"/>
      <c r="V6" s="40"/>
      <c r="W6" s="41"/>
      <c r="X6" s="60"/>
      <c r="Y6" s="42"/>
      <c r="Z6" s="42"/>
      <c r="AA6" s="42"/>
      <c r="AB6" s="59"/>
      <c r="AC6" s="59"/>
      <c r="AD6" s="59"/>
      <c r="AE6" s="59"/>
    </row>
    <row r="7" spans="1:31" ht="15.75" x14ac:dyDescent="0.25">
      <c r="A7" s="36" t="s">
        <v>2</v>
      </c>
      <c r="B7" s="143" t="str">
        <f>VLOOKUP($B$4,'Base de Dados'!$A:$O,3,FALSE)</f>
        <v>Clarice Lispector ; Benjamin Moser (org)</v>
      </c>
      <c r="C7" s="144"/>
      <c r="D7" s="144"/>
      <c r="E7" s="144"/>
      <c r="F7" s="144"/>
      <c r="G7" s="243"/>
      <c r="H7" s="28"/>
      <c r="I7" s="28"/>
      <c r="J7" s="83"/>
      <c r="K7" s="83"/>
      <c r="L7" s="83"/>
      <c r="M7" s="31"/>
      <c r="N7" s="30"/>
      <c r="O7" s="43"/>
      <c r="P7" s="43"/>
      <c r="Q7" s="44"/>
      <c r="R7" s="44"/>
      <c r="S7" s="44"/>
      <c r="T7" s="44"/>
      <c r="U7" s="44"/>
      <c r="V7" s="40"/>
      <c r="W7" s="41"/>
      <c r="X7" s="60"/>
      <c r="Y7" s="42"/>
      <c r="Z7" s="45"/>
      <c r="AA7" s="42"/>
      <c r="AB7" s="59"/>
      <c r="AC7" s="59"/>
      <c r="AD7" s="59"/>
      <c r="AE7" s="59"/>
    </row>
    <row r="8" spans="1:31" ht="18.75" x14ac:dyDescent="0.3">
      <c r="A8" s="36" t="s">
        <v>3</v>
      </c>
      <c r="B8" s="143" t="str">
        <f>VLOOKUP($B$4,'Base de Dados'!$A:$O,4,FALSE)</f>
        <v>1a</v>
      </c>
      <c r="C8" s="144"/>
      <c r="D8" s="144"/>
      <c r="E8" s="144"/>
      <c r="F8" s="144"/>
      <c r="G8" s="243"/>
      <c r="H8" s="28"/>
      <c r="I8" s="28"/>
      <c r="J8" s="84"/>
      <c r="K8" s="84"/>
      <c r="L8" s="84"/>
      <c r="M8" s="31"/>
      <c r="N8" s="30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</row>
    <row r="9" spans="1:31" ht="18.75" x14ac:dyDescent="0.3">
      <c r="A9" s="36" t="s">
        <v>4</v>
      </c>
      <c r="B9" s="143" t="str">
        <f>VLOOKUP($B$4,'Base de Dados'!$A:$O,5,FALSE)</f>
        <v>n / a</v>
      </c>
      <c r="C9" s="144"/>
      <c r="D9" s="144"/>
      <c r="E9" s="144"/>
      <c r="F9" s="144"/>
      <c r="G9" s="243"/>
      <c r="H9" s="28"/>
      <c r="I9" s="28"/>
      <c r="J9" s="84"/>
      <c r="K9" s="84"/>
      <c r="L9" s="84"/>
      <c r="M9" s="31"/>
      <c r="N9" s="30"/>
      <c r="O9" s="67"/>
      <c r="P9" s="67"/>
      <c r="Q9" s="67"/>
      <c r="R9" s="67"/>
      <c r="S9" s="67"/>
      <c r="T9" s="67"/>
      <c r="U9" s="67"/>
      <c r="V9" s="61"/>
      <c r="W9" s="41"/>
      <c r="X9" s="67"/>
      <c r="Y9" s="67"/>
      <c r="Z9" s="67"/>
      <c r="AA9" s="67"/>
      <c r="AB9" s="67"/>
      <c r="AC9" s="67"/>
      <c r="AD9" s="67"/>
      <c r="AE9" s="61"/>
    </row>
    <row r="10" spans="1:31" ht="17.25" customHeight="1" x14ac:dyDescent="0.25">
      <c r="A10" s="36" t="s">
        <v>5</v>
      </c>
      <c r="B10" s="143" t="str">
        <f>VLOOKUP($B$4,'Base de Dados'!$A:$O,6,FALSE)</f>
        <v>Rocco</v>
      </c>
      <c r="C10" s="144"/>
      <c r="D10" s="144"/>
      <c r="E10" s="144"/>
      <c r="F10" s="144"/>
      <c r="G10" s="243"/>
      <c r="H10" s="28"/>
      <c r="I10" s="28"/>
      <c r="J10" s="84"/>
      <c r="K10" s="84"/>
      <c r="L10" s="84"/>
      <c r="M10" s="31"/>
      <c r="N10" s="30"/>
      <c r="O10" s="47"/>
      <c r="P10" s="47"/>
      <c r="Q10" s="65"/>
      <c r="R10" s="65"/>
      <c r="S10" s="65"/>
      <c r="T10" s="65"/>
      <c r="U10" s="65"/>
      <c r="V10" s="44"/>
      <c r="W10" s="41"/>
      <c r="X10" s="68"/>
      <c r="Y10" s="68"/>
      <c r="Z10" s="70"/>
      <c r="AA10" s="70"/>
      <c r="AB10" s="70"/>
      <c r="AC10" s="70"/>
      <c r="AD10" s="70"/>
      <c r="AE10" s="44"/>
    </row>
    <row r="11" spans="1:31" ht="17.25" customHeight="1" x14ac:dyDescent="0.25">
      <c r="A11" s="36" t="s">
        <v>6</v>
      </c>
      <c r="B11" s="143">
        <f>VLOOKUP($B$4,'Base de Dados'!$A:$O,7,FALSE)</f>
        <v>2016</v>
      </c>
      <c r="C11" s="144"/>
      <c r="D11" s="144"/>
      <c r="E11" s="144"/>
      <c r="F11" s="144"/>
      <c r="G11" s="243"/>
      <c r="H11" s="28"/>
      <c r="I11" s="28"/>
      <c r="J11" s="84"/>
      <c r="K11" s="84"/>
      <c r="L11" s="84"/>
      <c r="M11" s="31"/>
      <c r="N11" s="30"/>
      <c r="O11" s="47"/>
      <c r="P11" s="47"/>
      <c r="Q11" s="65"/>
      <c r="R11" s="65"/>
      <c r="S11" s="65"/>
      <c r="T11" s="65"/>
      <c r="U11" s="65"/>
      <c r="V11" s="44"/>
      <c r="W11" s="41"/>
      <c r="X11" s="68"/>
      <c r="Y11" s="68"/>
      <c r="Z11" s="70"/>
      <c r="AA11" s="70"/>
      <c r="AB11" s="70"/>
      <c r="AC11" s="70"/>
      <c r="AD11" s="70"/>
      <c r="AE11" s="44"/>
    </row>
    <row r="12" spans="1:31" ht="15.75" x14ac:dyDescent="0.25">
      <c r="A12" s="36" t="s">
        <v>7</v>
      </c>
      <c r="B12" s="143" t="str">
        <f>VLOOKUP($B$4,'Base de Dados'!$A:$O,8,FALSE)</f>
        <v>n / a</v>
      </c>
      <c r="C12" s="144"/>
      <c r="D12" s="144"/>
      <c r="E12" s="144"/>
      <c r="F12" s="144"/>
      <c r="G12" s="243"/>
      <c r="H12" s="28"/>
      <c r="I12" s="28"/>
      <c r="J12" s="85"/>
      <c r="K12" s="85"/>
      <c r="L12" s="85"/>
      <c r="M12" s="31"/>
      <c r="N12" s="30"/>
      <c r="O12" s="47"/>
      <c r="P12" s="47"/>
      <c r="Q12" s="65"/>
      <c r="R12" s="65"/>
      <c r="S12" s="65"/>
      <c r="T12" s="65"/>
      <c r="U12" s="65"/>
      <c r="V12" s="44"/>
      <c r="W12" s="41"/>
      <c r="X12" s="68"/>
      <c r="Y12" s="68"/>
      <c r="Z12" s="70"/>
      <c r="AA12" s="70"/>
      <c r="AB12" s="70"/>
      <c r="AC12" s="70"/>
      <c r="AD12" s="70"/>
      <c r="AE12" s="44"/>
    </row>
    <row r="13" spans="1:31" ht="15.75" x14ac:dyDescent="0.25">
      <c r="A13" s="36" t="s">
        <v>8</v>
      </c>
      <c r="B13" s="157" t="str">
        <f>VLOOKUP($B$4,'Base de Dados'!$A:$O,9,FALSE)</f>
        <v>Português</v>
      </c>
      <c r="C13" s="158"/>
      <c r="D13" s="158"/>
      <c r="E13" s="158"/>
      <c r="F13" s="158"/>
      <c r="G13" s="244"/>
      <c r="H13" s="28"/>
      <c r="I13" s="28"/>
      <c r="J13" s="29"/>
      <c r="K13" s="29"/>
      <c r="L13" s="29"/>
      <c r="M13" s="31"/>
      <c r="N13" s="30"/>
      <c r="O13" s="47"/>
      <c r="P13" s="47"/>
      <c r="Q13" s="65"/>
      <c r="R13" s="65"/>
      <c r="S13" s="65"/>
      <c r="T13" s="65"/>
      <c r="U13" s="65"/>
      <c r="V13" s="44"/>
      <c r="W13" s="41"/>
      <c r="X13" s="68"/>
      <c r="Y13" s="68"/>
      <c r="Z13" s="45"/>
      <c r="AA13" s="45"/>
      <c r="AB13" s="45"/>
      <c r="AC13" s="45"/>
      <c r="AD13" s="45"/>
      <c r="AE13" s="62"/>
    </row>
    <row r="14" spans="1:31" ht="15.75" x14ac:dyDescent="0.25">
      <c r="A14" s="36" t="s">
        <v>9</v>
      </c>
      <c r="B14" s="143">
        <f>VLOOKUP($B$4,'Base de Dados'!$A:$O,10,FALSE)</f>
        <v>646</v>
      </c>
      <c r="C14" s="144"/>
      <c r="D14" s="144"/>
      <c r="E14" s="144"/>
      <c r="F14" s="144"/>
      <c r="G14" s="243"/>
      <c r="H14" s="28"/>
      <c r="I14" s="28"/>
      <c r="J14" s="29"/>
      <c r="K14" s="29"/>
      <c r="L14" s="29"/>
      <c r="M14" s="31"/>
      <c r="N14" s="30"/>
      <c r="O14" s="64"/>
      <c r="P14" s="64"/>
      <c r="Q14" s="65"/>
      <c r="R14" s="65"/>
      <c r="S14" s="65"/>
      <c r="T14" s="65"/>
      <c r="U14" s="65"/>
      <c r="V14" s="44"/>
      <c r="W14" s="41"/>
      <c r="X14" s="68"/>
      <c r="Y14" s="68"/>
      <c r="Z14" s="69"/>
      <c r="AA14" s="69"/>
      <c r="AB14" s="69"/>
      <c r="AC14" s="69"/>
      <c r="AD14" s="69"/>
      <c r="AE14" s="62"/>
    </row>
    <row r="15" spans="1:31" ht="15.75" x14ac:dyDescent="0.25">
      <c r="A15" s="36" t="s">
        <v>10</v>
      </c>
      <c r="B15" s="143" t="str">
        <f>VLOOKUP($B$4,'Base de Dados'!$A:$O,11,FALSE)</f>
        <v>869.93</v>
      </c>
      <c r="C15" s="144"/>
      <c r="D15" s="144"/>
      <c r="E15" s="144"/>
      <c r="F15" s="144"/>
      <c r="G15" s="243"/>
      <c r="H15" s="28"/>
      <c r="I15" s="28"/>
      <c r="J15" s="29"/>
      <c r="K15" s="29"/>
      <c r="L15" s="29"/>
      <c r="M15" s="31"/>
      <c r="N15" s="30"/>
      <c r="O15" s="47"/>
      <c r="P15" s="47"/>
      <c r="Q15" s="65"/>
      <c r="R15" s="65"/>
      <c r="S15" s="65"/>
      <c r="T15" s="65"/>
      <c r="U15" s="65"/>
      <c r="V15" s="44"/>
      <c r="W15" s="41"/>
      <c r="X15" s="68"/>
      <c r="Y15" s="68"/>
      <c r="Z15" s="69"/>
      <c r="AA15" s="69"/>
      <c r="AB15" s="69"/>
      <c r="AC15" s="69"/>
      <c r="AD15" s="69"/>
      <c r="AE15" s="62"/>
    </row>
    <row r="16" spans="1:31" ht="15.75" x14ac:dyDescent="0.25">
      <c r="A16" s="36" t="s">
        <v>11</v>
      </c>
      <c r="B16" s="143" t="str">
        <f>VLOOKUP($B$4,'Base de Dados'!$A:$O,12,FALSE)</f>
        <v>L771t</v>
      </c>
      <c r="C16" s="144"/>
      <c r="D16" s="144"/>
      <c r="E16" s="144"/>
      <c r="F16" s="144"/>
      <c r="G16" s="243"/>
      <c r="H16" s="28"/>
      <c r="I16" s="28"/>
      <c r="J16" s="29"/>
      <c r="K16" s="29"/>
      <c r="L16" s="29"/>
      <c r="M16" s="31"/>
      <c r="N16" s="30"/>
      <c r="O16" s="64"/>
      <c r="P16" s="64"/>
      <c r="Q16" s="65"/>
      <c r="R16" s="65"/>
      <c r="S16" s="65"/>
      <c r="T16" s="65"/>
      <c r="U16" s="65"/>
      <c r="V16" s="46"/>
      <c r="W16" s="41"/>
      <c r="X16" s="68"/>
      <c r="Y16" s="68"/>
      <c r="Z16" s="69"/>
      <c r="AA16" s="69"/>
      <c r="AB16" s="69"/>
      <c r="AC16" s="69"/>
      <c r="AD16" s="69"/>
      <c r="AE16" s="62"/>
    </row>
    <row r="17" spans="1:31" ht="15.75" x14ac:dyDescent="0.25">
      <c r="A17" s="37" t="s">
        <v>713</v>
      </c>
      <c r="B17" s="143" t="str">
        <f>VLOOKUP($B$4,'Base de Dados'!$A:$O,13,FALSE)</f>
        <v>Brasil</v>
      </c>
      <c r="C17" s="144"/>
      <c r="D17" s="144"/>
      <c r="E17" s="144"/>
      <c r="F17" s="144"/>
      <c r="G17" s="243"/>
      <c r="H17" s="28"/>
      <c r="I17" s="28"/>
      <c r="J17" s="29"/>
      <c r="K17" s="29"/>
      <c r="L17" s="29"/>
      <c r="M17" s="31"/>
      <c r="N17" s="30"/>
      <c r="O17" s="47"/>
      <c r="P17" s="41"/>
      <c r="Q17" s="41"/>
      <c r="R17" s="41"/>
      <c r="S17" s="41"/>
      <c r="T17" s="41"/>
      <c r="U17" s="41"/>
      <c r="V17" s="41"/>
      <c r="W17" s="41"/>
      <c r="X17" s="60"/>
      <c r="Y17" s="60"/>
      <c r="Z17" s="60"/>
      <c r="AA17" s="60"/>
      <c r="AB17" s="59"/>
      <c r="AC17" s="59"/>
      <c r="AD17" s="59"/>
      <c r="AE17" s="59"/>
    </row>
    <row r="18" spans="1:31" ht="15.75" x14ac:dyDescent="0.25">
      <c r="A18" s="37" t="s">
        <v>747</v>
      </c>
      <c r="B18" s="143" t="str">
        <f>VLOOKUP($B$4,'Base de Dados'!$A:$O,14,FALSE)</f>
        <v>Longo</v>
      </c>
      <c r="C18" s="144"/>
      <c r="D18" s="144"/>
      <c r="E18" s="144"/>
      <c r="F18" s="144"/>
      <c r="G18" s="145"/>
      <c r="H18" s="29"/>
      <c r="I18" s="29"/>
      <c r="J18" s="29"/>
      <c r="K18" s="29"/>
      <c r="L18" s="29"/>
      <c r="M18" s="91"/>
      <c r="N18" s="30"/>
      <c r="O18" s="48"/>
      <c r="P18" s="28"/>
      <c r="Q18" s="28"/>
      <c r="R18" s="28"/>
      <c r="S18" s="28"/>
      <c r="T18" s="28"/>
      <c r="U18" s="28"/>
      <c r="V18" s="28"/>
      <c r="W18" s="28"/>
      <c r="X18" s="63"/>
      <c r="Y18" s="63"/>
      <c r="Z18" s="63"/>
      <c r="AA18" s="63"/>
      <c r="AB18" s="15"/>
      <c r="AC18" s="15"/>
      <c r="AD18" s="15"/>
      <c r="AE18" s="15"/>
    </row>
    <row r="19" spans="1:31" ht="15.75" x14ac:dyDescent="0.25">
      <c r="A19" s="37" t="s">
        <v>13</v>
      </c>
      <c r="B19" s="143">
        <f>VLOOKUP($B$4,'Base de Dados'!$A:$O,15,FALSE)</f>
        <v>73</v>
      </c>
      <c r="C19" s="144"/>
      <c r="D19" s="144"/>
      <c r="E19" s="144"/>
      <c r="F19" s="144"/>
      <c r="G19" s="243"/>
      <c r="H19" s="89"/>
      <c r="I19" s="90"/>
      <c r="J19" s="90"/>
      <c r="K19" s="90"/>
      <c r="L19" s="90"/>
      <c r="M19" s="92"/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1" spans="1:31" ht="22.5" x14ac:dyDescent="0.45">
      <c r="A21" s="214" t="s">
        <v>714</v>
      </c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</row>
    <row r="22" spans="1:31" ht="18.75" x14ac:dyDescent="0.3">
      <c r="A22" s="211" t="s">
        <v>715</v>
      </c>
      <c r="B22" s="212"/>
      <c r="C22" s="212"/>
      <c r="D22" s="212"/>
      <c r="E22" s="212"/>
      <c r="F22" s="212"/>
      <c r="G22" s="212"/>
      <c r="H22" s="212"/>
      <c r="I22" s="213"/>
      <c r="J22" s="213"/>
      <c r="K22" s="213"/>
      <c r="L22" s="213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</row>
    <row r="23" spans="1:31" ht="21" x14ac:dyDescent="0.35">
      <c r="A23" s="24" t="s">
        <v>716</v>
      </c>
      <c r="B23" s="233" t="s">
        <v>631</v>
      </c>
      <c r="C23" s="234"/>
      <c r="D23" s="234"/>
      <c r="E23" s="234"/>
      <c r="F23" s="234"/>
      <c r="G23" s="235"/>
      <c r="H23" s="23"/>
      <c r="I23" s="200" t="s">
        <v>717</v>
      </c>
      <c r="J23" s="201"/>
      <c r="K23" s="201"/>
      <c r="L23" s="202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209" t="s">
        <v>718</v>
      </c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</row>
    <row r="26" spans="1:31" x14ac:dyDescent="0.25">
      <c r="A26" s="226" t="str" cm="1">
        <f t="array" ref="A26">IFERROR(INDEX('Base de Dados'!$A$3:$B$4990,SMALL(IF('Base de Dados'!$B$3:$B$4990=$B$23,ROW('Base de Dados'!$B$3:$B$4990)-2),ROW(A1)),1),"-")</f>
        <v>Larousse Avançado - Inglês / Português</v>
      </c>
      <c r="B26" s="226"/>
      <c r="C26" s="226"/>
      <c r="D26" s="226"/>
      <c r="E26" s="226"/>
      <c r="F26" s="226"/>
      <c r="G26" s="227"/>
      <c r="H26" s="232" t="str" cm="1">
        <f t="array" ref="H26">IFERROR(INDEX('Base de Dados'!$A$3:$B$4990,SMALL(IF('Base de Dados'!$B$3:$B$4990=$B$23,ROW('Base de Dados'!$B$3:$B$4990)-2),ROW(#REF!)),1),"-")</f>
        <v>-</v>
      </c>
      <c r="I26" s="226"/>
      <c r="J26" s="226"/>
      <c r="K26" s="226"/>
      <c r="L26" s="226"/>
      <c r="M26" s="226"/>
      <c r="N26" s="227"/>
      <c r="O26" s="226" t="str" cm="1">
        <f t="array" ref="O26">IFERROR(INDEX('Base de Dados'!$A$3:$B$4990,SMALL(IF('Base de Dados'!$B$3:$B$4990=$B$23,ROW('Base de Dados'!$B$3:$B$4990)-2),ROW(A41)),1),"-")</f>
        <v>-</v>
      </c>
      <c r="P26" s="226"/>
      <c r="Q26" s="226"/>
      <c r="R26" s="226"/>
      <c r="S26" s="226"/>
      <c r="T26" s="226"/>
      <c r="U26" s="227"/>
      <c r="V26" s="206" t="str" cm="1">
        <f t="array" ref="V26">IFERROR(INDEX('Base de Dados'!$A$3:$B$4990,SMALL(IF('Base de Dados'!$B$3:$B$4990=$B$23,ROW('Base de Dados'!$B$3:$B$4990)-2),ROW(A61)),1),"-")</f>
        <v>-</v>
      </c>
      <c r="W26" s="206"/>
      <c r="X26" s="206"/>
      <c r="Y26" s="206"/>
      <c r="Z26" s="206"/>
      <c r="AA26" s="206"/>
      <c r="AB26" s="207"/>
    </row>
    <row r="27" spans="1:31" x14ac:dyDescent="0.25">
      <c r="A27" s="226" t="str" cm="1">
        <f t="array" ref="A27">IFERROR(INDEX('Base de Dados'!$A$3:$B$4990,SMALL(IF('Base de Dados'!$B$3:$B$4990=$B$23,ROW('Base de Dados'!$B$3:$B$4990)-2),ROW(A2)),1),"-")</f>
        <v>Larousse Mini - Francês / Português</v>
      </c>
      <c r="B27" s="226"/>
      <c r="C27" s="226"/>
      <c r="D27" s="226"/>
      <c r="E27" s="226"/>
      <c r="F27" s="226"/>
      <c r="G27" s="227"/>
      <c r="H27" s="232" t="str" cm="1">
        <f t="array" ref="H27">IFERROR(INDEX('Base de Dados'!$A$3:$B$4990,SMALL(IF('Base de Dados'!$B$3:$B$4990=$B$23,ROW('Base de Dados'!$B$3:$B$4990)-2),ROW(A22)),1),"-")</f>
        <v>-</v>
      </c>
      <c r="I27" s="226"/>
      <c r="J27" s="226"/>
      <c r="K27" s="226"/>
      <c r="L27" s="226"/>
      <c r="M27" s="226"/>
      <c r="N27" s="227"/>
      <c r="O27" s="226" t="str" cm="1">
        <f t="array" ref="O27">IFERROR(INDEX('Base de Dados'!$A$3:$B$4990,SMALL(IF('Base de Dados'!$B$3:$B$4990=$B$23,ROW('Base de Dados'!$B$3:$B$4990)-2),ROW(A42)),1),"-")</f>
        <v>-</v>
      </c>
      <c r="P27" s="226"/>
      <c r="Q27" s="226"/>
      <c r="R27" s="226"/>
      <c r="S27" s="226"/>
      <c r="T27" s="226"/>
      <c r="U27" s="227"/>
      <c r="V27" s="206" t="str" cm="1">
        <f t="array" ref="V27">IFERROR(INDEX('Base de Dados'!$A$3:$B$4990,SMALL(IF('Base de Dados'!$B$3:$B$4990=$B$23,ROW('Base de Dados'!$B$3:$B$4990)-2),ROW(A62)),1),"-")</f>
        <v>-</v>
      </c>
      <c r="W27" s="206"/>
      <c r="X27" s="206"/>
      <c r="Y27" s="206"/>
      <c r="Z27" s="206"/>
      <c r="AA27" s="206"/>
      <c r="AB27" s="207"/>
    </row>
    <row r="28" spans="1:31" x14ac:dyDescent="0.25">
      <c r="A28" s="226" t="str" cm="1">
        <f t="array" ref="A28">IFERROR(INDEX('Base de Dados'!$A$3:$B$4990,SMALL(IF('Base de Dados'!$B$3:$B$4990=$B$23,ROW('Base de Dados'!$B$3:$B$4990)-2),ROW(A3)),1),"-")</f>
        <v>Minigramática</v>
      </c>
      <c r="B28" s="226"/>
      <c r="C28" s="226"/>
      <c r="D28" s="226"/>
      <c r="E28" s="226"/>
      <c r="F28" s="226"/>
      <c r="G28" s="227"/>
      <c r="H28" s="232" t="str" cm="1">
        <f t="array" ref="H28">IFERROR(INDEX('Base de Dados'!$A$3:$B$4990,SMALL(IF('Base de Dados'!$B$3:$B$4990=$B$23,ROW('Base de Dados'!$B$3:$B$4990)-2),ROW(A23)),1),"-")</f>
        <v>-</v>
      </c>
      <c r="I28" s="226"/>
      <c r="J28" s="226"/>
      <c r="K28" s="226"/>
      <c r="L28" s="226"/>
      <c r="M28" s="226"/>
      <c r="N28" s="227"/>
      <c r="O28" s="226" t="str" cm="1">
        <f t="array" ref="O28">IFERROR(INDEX('Base de Dados'!$A$3:$B$4990,SMALL(IF('Base de Dados'!$B$3:$B$4990=$B$23,ROW('Base de Dados'!$B$3:$B$4990)-2),ROW(A43)),1),"-")</f>
        <v>-</v>
      </c>
      <c r="P28" s="226"/>
      <c r="Q28" s="226"/>
      <c r="R28" s="226"/>
      <c r="S28" s="226"/>
      <c r="T28" s="226"/>
      <c r="U28" s="227"/>
      <c r="V28" s="206" t="str" cm="1">
        <f t="array" ref="V28">IFERROR(INDEX('Base de Dados'!$A$3:$B$4990,SMALL(IF('Base de Dados'!$B$3:$B$4990=$B$23,ROW('Base de Dados'!$B$3:$B$4990)-2),ROW(A63)),1),"-")</f>
        <v>-</v>
      </c>
      <c r="W28" s="206"/>
      <c r="X28" s="206"/>
      <c r="Y28" s="206"/>
      <c r="Z28" s="206"/>
      <c r="AA28" s="206"/>
      <c r="AB28" s="207"/>
    </row>
    <row r="29" spans="1:31" x14ac:dyDescent="0.25">
      <c r="A29" s="226" t="str" cm="1">
        <f t="array" ref="A29">IFERROR(INDEX('Base de Dados'!$A$3:$B$4990,SMALL(IF('Base de Dados'!$B$3:$B$4990=$B$23,ROW('Base de Dados'!$B$3:$B$4990)-2),ROW(A4)),1),"-")</f>
        <v>Mini Aurélio - 8a edição</v>
      </c>
      <c r="B29" s="226"/>
      <c r="C29" s="226"/>
      <c r="D29" s="226"/>
      <c r="E29" s="226"/>
      <c r="F29" s="226"/>
      <c r="G29" s="227"/>
      <c r="H29" s="232" t="str" cm="1">
        <f t="array" ref="H29">IFERROR(INDEX('Base de Dados'!$A$3:$B$4990,SMALL(IF('Base de Dados'!$B$3:$B$4990=$B$23,ROW('Base de Dados'!$B$3:$B$4990)-2),ROW(A24)),1),"-")</f>
        <v>-</v>
      </c>
      <c r="I29" s="226"/>
      <c r="J29" s="226"/>
      <c r="K29" s="226"/>
      <c r="L29" s="226"/>
      <c r="M29" s="226"/>
      <c r="N29" s="227"/>
      <c r="O29" s="226" t="str" cm="1">
        <f t="array" ref="O29">IFERROR(INDEX('Base de Dados'!$A$3:$B$4990,SMALL(IF('Base de Dados'!$B$3:$B$4990=$B$23,ROW('Base de Dados'!$B$3:$B$4990)-2),ROW(A44)),1),"-")</f>
        <v>-</v>
      </c>
      <c r="P29" s="226"/>
      <c r="Q29" s="226"/>
      <c r="R29" s="226"/>
      <c r="S29" s="226"/>
      <c r="T29" s="226"/>
      <c r="U29" s="227"/>
      <c r="V29" s="206" t="str" cm="1">
        <f t="array" ref="V29">IFERROR(INDEX('Base de Dados'!$A$3:$B$4990,SMALL(IF('Base de Dados'!$B$3:$B$4990=$B$23,ROW('Base de Dados'!$B$3:$B$4990)-2),ROW(A64)),1),"-")</f>
        <v>-</v>
      </c>
      <c r="W29" s="206"/>
      <c r="X29" s="206"/>
      <c r="Y29" s="206"/>
      <c r="Z29" s="206"/>
      <c r="AA29" s="206"/>
      <c r="AB29" s="207"/>
    </row>
    <row r="30" spans="1:31" x14ac:dyDescent="0.25">
      <c r="A30" s="226" t="str" cm="1">
        <f t="array" ref="A30">IFERROR(INDEX('Base de Dados'!$A$3:$B$4990,SMALL(IF('Base de Dados'!$B$3:$B$4990=$B$23,ROW('Base de Dados'!$B$3:$B$4990)-2),ROW(A5)),1),"-")</f>
        <v>Mini Aurélio - 7a edição</v>
      </c>
      <c r="B30" s="226"/>
      <c r="C30" s="226"/>
      <c r="D30" s="226"/>
      <c r="E30" s="226"/>
      <c r="F30" s="226"/>
      <c r="G30" s="227"/>
      <c r="H30" s="232" t="str" cm="1">
        <f t="array" ref="H30">IFERROR(INDEX('Base de Dados'!$A$3:$B$4990,SMALL(IF('Base de Dados'!$B$3:$B$4990=$B$23,ROW('Base de Dados'!$B$3:$B$4990)-2),ROW(A25)),1),"-")</f>
        <v>-</v>
      </c>
      <c r="I30" s="226"/>
      <c r="J30" s="226"/>
      <c r="K30" s="226"/>
      <c r="L30" s="226"/>
      <c r="M30" s="226"/>
      <c r="N30" s="227"/>
      <c r="O30" s="226" t="str" cm="1">
        <f t="array" ref="O30">IFERROR(INDEX('Base de Dados'!$A$3:$B$4990,SMALL(IF('Base de Dados'!$B$3:$B$4990=$B$23,ROW('Base de Dados'!$B$3:$B$4990)-2),ROW(A45)),1),"-")</f>
        <v>-</v>
      </c>
      <c r="P30" s="226"/>
      <c r="Q30" s="226"/>
      <c r="R30" s="226"/>
      <c r="S30" s="226"/>
      <c r="T30" s="226"/>
      <c r="U30" s="227"/>
      <c r="V30" s="206" t="str" cm="1">
        <f t="array" ref="V30">IFERROR(INDEX('Base de Dados'!$A$3:$B$4990,SMALL(IF('Base de Dados'!$B$3:$B$4990=$B$23,ROW('Base de Dados'!$B$3:$B$4990)-2),ROW(A65)),1),"-")</f>
        <v>-</v>
      </c>
      <c r="W30" s="206"/>
      <c r="X30" s="206"/>
      <c r="Y30" s="206"/>
      <c r="Z30" s="206"/>
      <c r="AA30" s="206"/>
      <c r="AB30" s="207"/>
    </row>
    <row r="31" spans="1:31" x14ac:dyDescent="0.25">
      <c r="A31" s="226" t="str" cm="1">
        <f t="array" ref="A31">IFERROR(INDEX('Base de Dados'!$A$3:$B$4990,SMALL(IF('Base de Dados'!$B$3:$B$4990=$B$23,ROW('Base de Dados'!$B$3:$B$4990)-2),ROW(A6)),1),"-")</f>
        <v>Langenscheidt Taschenwörterbuch Portugiesisch</v>
      </c>
      <c r="B31" s="226"/>
      <c r="C31" s="226"/>
      <c r="D31" s="226"/>
      <c r="E31" s="226"/>
      <c r="F31" s="226"/>
      <c r="G31" s="227"/>
      <c r="H31" s="232" t="str" cm="1">
        <f t="array" ref="H31">IFERROR(INDEX('Base de Dados'!$A$3:$B$4990,SMALL(IF('Base de Dados'!$B$3:$B$4990=$B$23,ROW('Base de Dados'!$B$3:$B$4990)-2),ROW(A26)),1),"-")</f>
        <v>-</v>
      </c>
      <c r="I31" s="226"/>
      <c r="J31" s="226"/>
      <c r="K31" s="226"/>
      <c r="L31" s="226"/>
      <c r="M31" s="226"/>
      <c r="N31" s="227"/>
      <c r="O31" s="226" t="str" cm="1">
        <f t="array" ref="O31">IFERROR(INDEX('Base de Dados'!$A$3:$B$4990,SMALL(IF('Base de Dados'!$B$3:$B$4990=$B$23,ROW('Base de Dados'!$B$3:$B$4990)-2),ROW(A46)),1),"-")</f>
        <v>-</v>
      </c>
      <c r="P31" s="226"/>
      <c r="Q31" s="226"/>
      <c r="R31" s="226"/>
      <c r="S31" s="226"/>
      <c r="T31" s="226"/>
      <c r="U31" s="227"/>
      <c r="V31" s="206" t="str" cm="1">
        <f t="array" ref="V31">IFERROR(INDEX('Base de Dados'!$A$3:$B$4990,SMALL(IF('Base de Dados'!$B$3:$B$4990=$B$23,ROW('Base de Dados'!$B$3:$B$4990)-2),ROW(A66)),1),"-")</f>
        <v>-</v>
      </c>
      <c r="W31" s="206"/>
      <c r="X31" s="206"/>
      <c r="Y31" s="206"/>
      <c r="Z31" s="206"/>
      <c r="AA31" s="206"/>
      <c r="AB31" s="207"/>
    </row>
    <row r="32" spans="1:31" x14ac:dyDescent="0.25">
      <c r="A32" s="226" t="str" cm="1">
        <f t="array" ref="A32">IFERROR(INDEX('Base de Dados'!$A$3:$B$4990,SMALL(IF('Base de Dados'!$B$3:$B$4990=$B$23,ROW('Base de Dados'!$B$3:$B$4990)-2),ROW(A7)),1),"-")</f>
        <v>Minidicionário Inglês</v>
      </c>
      <c r="B32" s="226"/>
      <c r="C32" s="226"/>
      <c r="D32" s="226"/>
      <c r="E32" s="226"/>
      <c r="F32" s="226"/>
      <c r="G32" s="227"/>
      <c r="H32" s="232" t="str" cm="1">
        <f t="array" ref="H32">IFERROR(INDEX('Base de Dados'!$A$3:$B$4990,SMALL(IF('Base de Dados'!$B$3:$B$4990=$B$23,ROW('Base de Dados'!$B$3:$B$4990)-2),ROW(A27)),1),"-")</f>
        <v>-</v>
      </c>
      <c r="I32" s="226"/>
      <c r="J32" s="226"/>
      <c r="K32" s="226"/>
      <c r="L32" s="226"/>
      <c r="M32" s="226"/>
      <c r="N32" s="227"/>
      <c r="O32" s="226" t="str" cm="1">
        <f t="array" ref="O32">IFERROR(INDEX('Base de Dados'!$A$3:$B$4990,SMALL(IF('Base de Dados'!$B$3:$B$4990=$B$23,ROW('Base de Dados'!$B$3:$B$4990)-2),ROW(A47)),1),"-")</f>
        <v>-</v>
      </c>
      <c r="P32" s="226"/>
      <c r="Q32" s="226"/>
      <c r="R32" s="226"/>
      <c r="S32" s="226"/>
      <c r="T32" s="226"/>
      <c r="U32" s="227"/>
      <c r="V32" s="206" t="str" cm="1">
        <f t="array" ref="V32">IFERROR(INDEX('Base de Dados'!$A$3:$B$4990,SMALL(IF('Base de Dados'!$B$3:$B$4990=$B$23,ROW('Base de Dados'!$B$3:$B$4990)-2),ROW(A67)),1),"-")</f>
        <v>-</v>
      </c>
      <c r="W32" s="206"/>
      <c r="X32" s="206"/>
      <c r="Y32" s="206"/>
      <c r="Z32" s="206"/>
      <c r="AA32" s="206"/>
      <c r="AB32" s="207"/>
    </row>
    <row r="33" spans="1:28" x14ac:dyDescent="0.25">
      <c r="A33" s="226" t="str" cm="1">
        <f t="array" ref="A33">IFERROR(INDEX('Base de Dados'!$A$3:$B$4990,SMALL(IF('Base de Dados'!$B$3:$B$4990=$B$23,ROW('Base de Dados'!$B$3:$B$4990)-2),ROW(A8)),1),"-")</f>
        <v>-</v>
      </c>
      <c r="B33" s="226"/>
      <c r="C33" s="226"/>
      <c r="D33" s="226"/>
      <c r="E33" s="226"/>
      <c r="F33" s="226"/>
      <c r="G33" s="227"/>
      <c r="H33" s="232" t="str" cm="1">
        <f t="array" ref="H33">IFERROR(INDEX('Base de Dados'!$A$3:$B$4990,SMALL(IF('Base de Dados'!$B$3:$B$4990=$B$23,ROW('Base de Dados'!$B$3:$B$4990)-2),ROW(A28)),1),"-")</f>
        <v>-</v>
      </c>
      <c r="I33" s="226"/>
      <c r="J33" s="226"/>
      <c r="K33" s="226"/>
      <c r="L33" s="226"/>
      <c r="M33" s="226"/>
      <c r="N33" s="227"/>
      <c r="O33" s="226" t="str" cm="1">
        <f t="array" ref="O33">IFERROR(INDEX('Base de Dados'!$A$3:$B$4990,SMALL(IF('Base de Dados'!$B$3:$B$4990=$B$23,ROW('Base de Dados'!$B$3:$B$4990)-2),ROW(A48)),1),"-")</f>
        <v>-</v>
      </c>
      <c r="P33" s="226"/>
      <c r="Q33" s="226"/>
      <c r="R33" s="226"/>
      <c r="S33" s="226"/>
      <c r="T33" s="226"/>
      <c r="U33" s="227"/>
      <c r="V33" s="206" t="str" cm="1">
        <f t="array" ref="V33">IFERROR(INDEX('Base de Dados'!$A$3:$B$4990,SMALL(IF('Base de Dados'!$B$3:$B$4990=$B$23,ROW('Base de Dados'!$B$3:$B$4990)-2),ROW(A68)),1),"-")</f>
        <v>-</v>
      </c>
      <c r="W33" s="206"/>
      <c r="X33" s="206"/>
      <c r="Y33" s="206"/>
      <c r="Z33" s="206"/>
      <c r="AA33" s="206"/>
      <c r="AB33" s="207"/>
    </row>
    <row r="34" spans="1:28" x14ac:dyDescent="0.25">
      <c r="A34" s="226" t="str" cm="1">
        <f t="array" ref="A34">IFERROR(INDEX('Base de Dados'!$A$3:$B$4990,SMALL(IF('Base de Dados'!$B$3:$B$4990=$B$23,ROW('Base de Dados'!$B$3:$B$4990)-2),ROW(A9)),1),"-")</f>
        <v>-</v>
      </c>
      <c r="B34" s="226"/>
      <c r="C34" s="226"/>
      <c r="D34" s="226"/>
      <c r="E34" s="226"/>
      <c r="F34" s="226"/>
      <c r="G34" s="227"/>
      <c r="H34" s="232" t="str" cm="1">
        <f t="array" ref="H34">IFERROR(INDEX('Base de Dados'!$A$3:$B$4990,SMALL(IF('Base de Dados'!$B$3:$B$4990=$B$23,ROW('Base de Dados'!$B$3:$B$4990)-2),ROW(A29)),1),"-")</f>
        <v>-</v>
      </c>
      <c r="I34" s="226"/>
      <c r="J34" s="226"/>
      <c r="K34" s="226"/>
      <c r="L34" s="226"/>
      <c r="M34" s="226"/>
      <c r="N34" s="227"/>
      <c r="O34" s="226" t="str" cm="1">
        <f t="array" ref="O34">IFERROR(INDEX('Base de Dados'!$A$3:$B$4990,SMALL(IF('Base de Dados'!$B$3:$B$4990=$B$23,ROW('Base de Dados'!$B$3:$B$4990)-2),ROW(A49)),1),"-")</f>
        <v>-</v>
      </c>
      <c r="P34" s="226"/>
      <c r="Q34" s="226"/>
      <c r="R34" s="226"/>
      <c r="S34" s="226"/>
      <c r="T34" s="226"/>
      <c r="U34" s="227"/>
      <c r="V34" s="206" t="str" cm="1">
        <f t="array" ref="V34">IFERROR(INDEX('Base de Dados'!$A$3:$B$4990,SMALL(IF('Base de Dados'!$B$3:$B$4990=$B$23,ROW('Base de Dados'!$B$3:$B$4990)-2),ROW(A69)),1),"-")</f>
        <v>-</v>
      </c>
      <c r="W34" s="206"/>
      <c r="X34" s="206"/>
      <c r="Y34" s="206"/>
      <c r="Z34" s="206"/>
      <c r="AA34" s="206"/>
      <c r="AB34" s="207"/>
    </row>
    <row r="35" spans="1:28" x14ac:dyDescent="0.25">
      <c r="A35" s="226" t="str" cm="1">
        <f t="array" ref="A35">IFERROR(INDEX('Base de Dados'!$A$3:$B$4990,SMALL(IF('Base de Dados'!$B$3:$B$4990=$B$23,ROW('Base de Dados'!$B$3:$B$4990)-2),ROW(A10)),1),"-")</f>
        <v>-</v>
      </c>
      <c r="B35" s="226"/>
      <c r="C35" s="226"/>
      <c r="D35" s="226"/>
      <c r="E35" s="226"/>
      <c r="F35" s="226"/>
      <c r="G35" s="227"/>
      <c r="H35" s="232" t="str" cm="1">
        <f t="array" ref="H35">IFERROR(INDEX('Base de Dados'!$A$3:$B$4990,SMALL(IF('Base de Dados'!$B$3:$B$4990=$B$23,ROW('Base de Dados'!$B$3:$B$4990)-2),ROW(A30)),1),"-")</f>
        <v>-</v>
      </c>
      <c r="I35" s="226"/>
      <c r="J35" s="226"/>
      <c r="K35" s="226"/>
      <c r="L35" s="226"/>
      <c r="M35" s="226"/>
      <c r="N35" s="227"/>
      <c r="O35" s="226" t="str" cm="1">
        <f t="array" ref="O35">IFERROR(INDEX('Base de Dados'!$A$3:$B$4990,SMALL(IF('Base de Dados'!$B$3:$B$4990=$B$23,ROW('Base de Dados'!$B$3:$B$4990)-2),ROW(A50)),1),"-")</f>
        <v>-</v>
      </c>
      <c r="P35" s="226"/>
      <c r="Q35" s="226"/>
      <c r="R35" s="226"/>
      <c r="S35" s="226"/>
      <c r="T35" s="226"/>
      <c r="U35" s="227"/>
      <c r="V35" s="206" t="str" cm="1">
        <f t="array" ref="V35">IFERROR(INDEX('Base de Dados'!$A$3:$B$4990,SMALL(IF('Base de Dados'!$B$3:$B$4990=$B$23,ROW('Base de Dados'!$B$3:$B$4990)-2),ROW(A70)),1),"-")</f>
        <v>-</v>
      </c>
      <c r="W35" s="206"/>
      <c r="X35" s="206"/>
      <c r="Y35" s="206"/>
      <c r="Z35" s="206"/>
      <c r="AA35" s="206"/>
      <c r="AB35" s="207"/>
    </row>
    <row r="36" spans="1:28" x14ac:dyDescent="0.25">
      <c r="A36" s="226" t="str" cm="1">
        <f t="array" ref="A36">IFERROR(INDEX('Base de Dados'!$A$3:$B$4990,SMALL(IF('Base de Dados'!$B$3:$B$4990=$B$23,ROW('Base de Dados'!$B$3:$B$4990)-2),ROW(A11)),1),"-")</f>
        <v>-</v>
      </c>
      <c r="B36" s="226"/>
      <c r="C36" s="226"/>
      <c r="D36" s="226"/>
      <c r="E36" s="226"/>
      <c r="F36" s="226"/>
      <c r="G36" s="227"/>
      <c r="H36" s="232" t="str" cm="1">
        <f t="array" ref="H36">IFERROR(INDEX('Base de Dados'!$A$3:$B$4990,SMALL(IF('Base de Dados'!$B$3:$B$4990=$B$23,ROW('Base de Dados'!$B$3:$B$4990)-2),ROW(A31)),1),"-")</f>
        <v>-</v>
      </c>
      <c r="I36" s="226"/>
      <c r="J36" s="226"/>
      <c r="K36" s="226"/>
      <c r="L36" s="226"/>
      <c r="M36" s="226"/>
      <c r="N36" s="227"/>
      <c r="O36" s="226" t="str" cm="1">
        <f t="array" ref="O36">IFERROR(INDEX('Base de Dados'!$A$3:$B$4990,SMALL(IF('Base de Dados'!$B$3:$B$4990=$B$23,ROW('Base de Dados'!$B$3:$B$4990)-2),ROW(A51)),1),"-")</f>
        <v>-</v>
      </c>
      <c r="P36" s="226"/>
      <c r="Q36" s="226"/>
      <c r="R36" s="226"/>
      <c r="S36" s="226"/>
      <c r="T36" s="226"/>
      <c r="U36" s="227"/>
      <c r="V36" s="206" t="str" cm="1">
        <f t="array" ref="V36">IFERROR(INDEX('Base de Dados'!$A$3:$B$4990,SMALL(IF('Base de Dados'!$B$3:$B$4990=$B$23,ROW('Base de Dados'!$B$3:$B$4990)-2),ROW(A71)),1),"-")</f>
        <v>-</v>
      </c>
      <c r="W36" s="206"/>
      <c r="X36" s="206"/>
      <c r="Y36" s="206"/>
      <c r="Z36" s="206"/>
      <c r="AA36" s="206"/>
      <c r="AB36" s="207"/>
    </row>
    <row r="37" spans="1:28" x14ac:dyDescent="0.25">
      <c r="A37" s="226" t="str" cm="1">
        <f t="array" ref="A37">IFERROR(INDEX('Base de Dados'!$A$3:$B$4990,SMALL(IF('Base de Dados'!$B$3:$B$4990=$B$23,ROW('Base de Dados'!$B$3:$B$4990)-2),ROW(A12)),1),"-")</f>
        <v>-</v>
      </c>
      <c r="B37" s="226"/>
      <c r="C37" s="226"/>
      <c r="D37" s="226"/>
      <c r="E37" s="226"/>
      <c r="F37" s="226"/>
      <c r="G37" s="227"/>
      <c r="H37" s="232" t="str" cm="1">
        <f t="array" ref="H37">IFERROR(INDEX('Base de Dados'!$A$3:$B$4990,SMALL(IF('Base de Dados'!$B$3:$B$4990=$B$23,ROW('Base de Dados'!$B$3:$B$4990)-2),ROW(A32)),1),"-")</f>
        <v>-</v>
      </c>
      <c r="I37" s="226"/>
      <c r="J37" s="226"/>
      <c r="K37" s="226"/>
      <c r="L37" s="226"/>
      <c r="M37" s="226"/>
      <c r="N37" s="227"/>
      <c r="O37" s="226" t="str" cm="1">
        <f t="array" ref="O37">IFERROR(INDEX('Base de Dados'!$A$3:$B$4990,SMALL(IF('Base de Dados'!$B$3:$B$4990=$B$23,ROW('Base de Dados'!$B$3:$B$4990)-2),ROW(A52)),1),"-")</f>
        <v>-</v>
      </c>
      <c r="P37" s="226"/>
      <c r="Q37" s="226"/>
      <c r="R37" s="226"/>
      <c r="S37" s="226"/>
      <c r="T37" s="226"/>
      <c r="U37" s="227"/>
      <c r="V37" s="206" t="str" cm="1">
        <f t="array" ref="V37">IFERROR(INDEX('Base de Dados'!$A$3:$B$4990,SMALL(IF('Base de Dados'!$B$3:$B$4990=$B$23,ROW('Base de Dados'!$B$3:$B$4990)-2),ROW(A72)),1),"-")</f>
        <v>-</v>
      </c>
      <c r="W37" s="206"/>
      <c r="X37" s="206"/>
      <c r="Y37" s="206"/>
      <c r="Z37" s="206"/>
      <c r="AA37" s="206"/>
      <c r="AB37" s="207"/>
    </row>
    <row r="38" spans="1:28" x14ac:dyDescent="0.25">
      <c r="A38" s="226" t="str" cm="1">
        <f t="array" ref="A38">IFERROR(INDEX('Base de Dados'!$A$3:$B$4990,SMALL(IF('Base de Dados'!$B$3:$B$4990=$B$23,ROW('Base de Dados'!$B$3:$B$4990)-2),ROW(A13)),1),"-")</f>
        <v>-</v>
      </c>
      <c r="B38" s="226"/>
      <c r="C38" s="226"/>
      <c r="D38" s="226"/>
      <c r="E38" s="226"/>
      <c r="F38" s="226"/>
      <c r="G38" s="227"/>
      <c r="H38" s="232" t="str" cm="1">
        <f t="array" ref="H38">IFERROR(INDEX('Base de Dados'!$A$3:$B$4990,SMALL(IF('Base de Dados'!$B$3:$B$4990=$B$23,ROW('Base de Dados'!$B$3:$B$4990)-2),ROW(A33)),1),"-")</f>
        <v>-</v>
      </c>
      <c r="I38" s="226"/>
      <c r="J38" s="226"/>
      <c r="K38" s="226"/>
      <c r="L38" s="226"/>
      <c r="M38" s="226"/>
      <c r="N38" s="227"/>
      <c r="O38" s="226" t="str" cm="1">
        <f t="array" ref="O38">IFERROR(INDEX('Base de Dados'!$A$3:$B$4990,SMALL(IF('Base de Dados'!$B$3:$B$4990=$B$23,ROW('Base de Dados'!$B$3:$B$4990)-2),ROW(A53)),1),"-")</f>
        <v>-</v>
      </c>
      <c r="P38" s="226"/>
      <c r="Q38" s="226"/>
      <c r="R38" s="226"/>
      <c r="S38" s="226"/>
      <c r="T38" s="226"/>
      <c r="U38" s="227"/>
      <c r="V38" s="206" t="str" cm="1">
        <f t="array" ref="V38">IFERROR(INDEX('Base de Dados'!$A$3:$B$4990,SMALL(IF('Base de Dados'!$B$3:$B$4990=$B$23,ROW('Base de Dados'!$B$3:$B$4990)-2),ROW(A73)),1),"-")</f>
        <v>-</v>
      </c>
      <c r="W38" s="206"/>
      <c r="X38" s="206"/>
      <c r="Y38" s="206"/>
      <c r="Z38" s="206"/>
      <c r="AA38" s="206"/>
      <c r="AB38" s="207"/>
    </row>
    <row r="39" spans="1:28" x14ac:dyDescent="0.25">
      <c r="A39" s="226" t="str" cm="1">
        <f t="array" ref="A39">IFERROR(INDEX('Base de Dados'!$A$3:$B$4990,SMALL(IF('Base de Dados'!$B$3:$B$4990=$B$23,ROW('Base de Dados'!$B$3:$B$4990)-2),ROW(A14)),1),"-")</f>
        <v>-</v>
      </c>
      <c r="B39" s="226"/>
      <c r="C39" s="226"/>
      <c r="D39" s="226"/>
      <c r="E39" s="226"/>
      <c r="F39" s="226"/>
      <c r="G39" s="227"/>
      <c r="H39" s="232" t="str" cm="1">
        <f t="array" ref="H39">IFERROR(INDEX('Base de Dados'!$A$3:$B$4990,SMALL(IF('Base de Dados'!$B$3:$B$4990=$B$23,ROW('Base de Dados'!$B$3:$B$4990)-2),ROW(A34)),1),"-")</f>
        <v>-</v>
      </c>
      <c r="I39" s="226"/>
      <c r="J39" s="226"/>
      <c r="K39" s="226"/>
      <c r="L39" s="226"/>
      <c r="M39" s="226"/>
      <c r="N39" s="227"/>
      <c r="O39" s="226" t="str" cm="1">
        <f t="array" ref="O39">IFERROR(INDEX('Base de Dados'!$A$3:$B$4990,SMALL(IF('Base de Dados'!$B$3:$B$4990=$B$23,ROW('Base de Dados'!$B$3:$B$4990)-2),ROW(A54)),1),"-")</f>
        <v>-</v>
      </c>
      <c r="P39" s="226"/>
      <c r="Q39" s="226"/>
      <c r="R39" s="226"/>
      <c r="S39" s="226"/>
      <c r="T39" s="226"/>
      <c r="U39" s="227"/>
      <c r="V39" s="206" t="str" cm="1">
        <f t="array" ref="V39">IFERROR(INDEX('Base de Dados'!$A$3:$B$4990,SMALL(IF('Base de Dados'!$B$3:$B$4990=$B$23,ROW('Base de Dados'!$B$3:$B$4990)-2),ROW(A74)),1),"-")</f>
        <v>-</v>
      </c>
      <c r="W39" s="206"/>
      <c r="X39" s="206"/>
      <c r="Y39" s="206"/>
      <c r="Z39" s="206"/>
      <c r="AA39" s="206"/>
      <c r="AB39" s="207"/>
    </row>
    <row r="40" spans="1:28" x14ac:dyDescent="0.25">
      <c r="A40" s="226" t="str" cm="1">
        <f t="array" ref="A40">IFERROR(INDEX('Base de Dados'!$A$3:$B$4990,SMALL(IF('Base de Dados'!$B$3:$B$4990=$B$23,ROW('Base de Dados'!$B$3:$B$4990)-2),ROW(A15)),1),"-")</f>
        <v>-</v>
      </c>
      <c r="B40" s="226"/>
      <c r="C40" s="226"/>
      <c r="D40" s="226"/>
      <c r="E40" s="226"/>
      <c r="F40" s="226"/>
      <c r="G40" s="227"/>
      <c r="H40" s="232" t="str" cm="1">
        <f t="array" ref="H40">IFERROR(INDEX('Base de Dados'!$A$3:$B$4990,SMALL(IF('Base de Dados'!$B$3:$B$4990=$B$23,ROW('Base de Dados'!$B$3:$B$4990)-2),ROW(A35)),1),"-")</f>
        <v>-</v>
      </c>
      <c r="I40" s="226"/>
      <c r="J40" s="226"/>
      <c r="K40" s="226"/>
      <c r="L40" s="226"/>
      <c r="M40" s="226"/>
      <c r="N40" s="227"/>
      <c r="O40" s="226" t="str" cm="1">
        <f t="array" ref="O40">IFERROR(INDEX('Base de Dados'!$A$3:$B$4990,SMALL(IF('Base de Dados'!$B$3:$B$4990=$B$23,ROW('Base de Dados'!$B$3:$B$4990)-2),ROW(A55)),1),"-")</f>
        <v>-</v>
      </c>
      <c r="P40" s="226"/>
      <c r="Q40" s="226"/>
      <c r="R40" s="226"/>
      <c r="S40" s="226"/>
      <c r="T40" s="226"/>
      <c r="U40" s="227"/>
      <c r="V40" s="206" t="str" cm="1">
        <f t="array" ref="V40">IFERROR(INDEX('Base de Dados'!$A$3:$B$4990,SMALL(IF('Base de Dados'!$B$3:$B$4990=$B$23,ROW('Base de Dados'!$B$3:$B$4990)-2),ROW(A75)),1),"-")</f>
        <v>-</v>
      </c>
      <c r="W40" s="206"/>
      <c r="X40" s="206"/>
      <c r="Y40" s="206"/>
      <c r="Z40" s="206"/>
      <c r="AA40" s="206"/>
      <c r="AB40" s="207"/>
    </row>
    <row r="41" spans="1:28" x14ac:dyDescent="0.25">
      <c r="A41" s="226" t="str" cm="1">
        <f t="array" ref="A41">IFERROR(INDEX('Base de Dados'!$A$3:$B$4990,SMALL(IF('Base de Dados'!$B$3:$B$4990=$B$23,ROW('Base de Dados'!$B$3:$B$4990)-2),ROW(A16)),1),"-")</f>
        <v>-</v>
      </c>
      <c r="B41" s="226"/>
      <c r="C41" s="226"/>
      <c r="D41" s="226"/>
      <c r="E41" s="226"/>
      <c r="F41" s="226"/>
      <c r="G41" s="227"/>
      <c r="H41" s="232" t="str" cm="1">
        <f t="array" ref="H41">IFERROR(INDEX('Base de Dados'!$A$3:$B$4990,SMALL(IF('Base de Dados'!$B$3:$B$4990=$B$23,ROW('Base de Dados'!$B$3:$B$4990)-2),ROW(A36)),1),"-")</f>
        <v>-</v>
      </c>
      <c r="I41" s="226"/>
      <c r="J41" s="226"/>
      <c r="K41" s="226"/>
      <c r="L41" s="226"/>
      <c r="M41" s="226"/>
      <c r="N41" s="227"/>
      <c r="O41" s="226" t="str" cm="1">
        <f t="array" ref="O41">IFERROR(INDEX('Base de Dados'!$A$3:$B$4990,SMALL(IF('Base de Dados'!$B$3:$B$4990=$B$23,ROW('Base de Dados'!$B$3:$B$4990)-2),ROW(A56)),1),"-")</f>
        <v>-</v>
      </c>
      <c r="P41" s="226"/>
      <c r="Q41" s="226"/>
      <c r="R41" s="226"/>
      <c r="S41" s="226"/>
      <c r="T41" s="226"/>
      <c r="U41" s="227"/>
      <c r="V41" s="206" t="str" cm="1">
        <f t="array" ref="V41">IFERROR(INDEX('Base de Dados'!$A$3:$B$4990,SMALL(IF('Base de Dados'!$B$3:$B$4990=$B$23,ROW('Base de Dados'!$B$3:$B$4990)-2),ROW(A76)),1),"-")</f>
        <v>-</v>
      </c>
      <c r="W41" s="206"/>
      <c r="X41" s="206"/>
      <c r="Y41" s="206"/>
      <c r="Z41" s="206"/>
      <c r="AA41" s="206"/>
      <c r="AB41" s="207"/>
    </row>
    <row r="42" spans="1:28" x14ac:dyDescent="0.25">
      <c r="A42" s="226" t="str" cm="1">
        <f t="array" ref="A42">IFERROR(INDEX('Base de Dados'!$A$3:$B$4990,SMALL(IF('Base de Dados'!$B$3:$B$4990=$B$23,ROW('Base de Dados'!$B$3:$B$4990)-2),ROW(A17)),1),"-")</f>
        <v>-</v>
      </c>
      <c r="B42" s="226"/>
      <c r="C42" s="226"/>
      <c r="D42" s="226"/>
      <c r="E42" s="226"/>
      <c r="F42" s="226"/>
      <c r="G42" s="227"/>
      <c r="H42" s="232" t="str" cm="1">
        <f t="array" ref="H42">IFERROR(INDEX('Base de Dados'!$A$3:$B$4990,SMALL(IF('Base de Dados'!$B$3:$B$4990=$B$23,ROW('Base de Dados'!$B$3:$B$4990)-2),ROW(A37)),1),"-")</f>
        <v>-</v>
      </c>
      <c r="I42" s="226"/>
      <c r="J42" s="226"/>
      <c r="K42" s="226"/>
      <c r="L42" s="226"/>
      <c r="M42" s="226"/>
      <c r="N42" s="227"/>
      <c r="O42" s="226" t="str" cm="1">
        <f t="array" ref="O42">IFERROR(INDEX('Base de Dados'!$A$3:$B$4990,SMALL(IF('Base de Dados'!$B$3:$B$4990=$B$23,ROW('Base de Dados'!$B$3:$B$4990)-2),ROW(A57)),1),"-")</f>
        <v>-</v>
      </c>
      <c r="P42" s="226"/>
      <c r="Q42" s="226"/>
      <c r="R42" s="226"/>
      <c r="S42" s="226"/>
      <c r="T42" s="226"/>
      <c r="U42" s="227"/>
      <c r="V42" s="206" t="str" cm="1">
        <f t="array" ref="V42">IFERROR(INDEX('Base de Dados'!$A$3:$B$4990,SMALL(IF('Base de Dados'!$B$3:$B$4990=$B$23,ROW('Base de Dados'!$B$3:$B$4990)-2),ROW(A77)),1),"-")</f>
        <v>-</v>
      </c>
      <c r="W42" s="206"/>
      <c r="X42" s="206"/>
      <c r="Y42" s="206"/>
      <c r="Z42" s="206"/>
      <c r="AA42" s="206"/>
      <c r="AB42" s="207"/>
    </row>
    <row r="43" spans="1:28" x14ac:dyDescent="0.25">
      <c r="A43" s="226" t="str" cm="1">
        <f t="array" ref="A43">IFERROR(INDEX('Base de Dados'!$A$3:$B$4990,SMALL(IF('Base de Dados'!$B$3:$B$4990=$B$23,ROW('Base de Dados'!$B$3:$B$4990)-2),ROW(A18)),1),"-")</f>
        <v>-</v>
      </c>
      <c r="B43" s="226"/>
      <c r="C43" s="226"/>
      <c r="D43" s="226"/>
      <c r="E43" s="226"/>
      <c r="F43" s="226"/>
      <c r="G43" s="227"/>
      <c r="H43" s="232" t="str" cm="1">
        <f t="array" ref="H43">IFERROR(INDEX('Base de Dados'!$A$3:$B$4990,SMALL(IF('Base de Dados'!$B$3:$B$4990=$B$23,ROW('Base de Dados'!$B$3:$B$4990)-2),ROW(A38)),1),"-")</f>
        <v>-</v>
      </c>
      <c r="I43" s="226"/>
      <c r="J43" s="226"/>
      <c r="K43" s="226"/>
      <c r="L43" s="226"/>
      <c r="M43" s="226"/>
      <c r="N43" s="227"/>
      <c r="O43" s="226" t="str" cm="1">
        <f t="array" ref="O43">IFERROR(INDEX('Base de Dados'!$A$3:$B$4990,SMALL(IF('Base de Dados'!$B$3:$B$4990=$B$23,ROW('Base de Dados'!$B$3:$B$4990)-2),ROW(A58)),1),"-")</f>
        <v>-</v>
      </c>
      <c r="P43" s="226"/>
      <c r="Q43" s="226"/>
      <c r="R43" s="226"/>
      <c r="S43" s="226"/>
      <c r="T43" s="226"/>
      <c r="U43" s="227"/>
      <c r="V43" s="206" t="str" cm="1">
        <f t="array" ref="V43">IFERROR(INDEX('Base de Dados'!$A$3:$B$4990,SMALL(IF('Base de Dados'!$B$3:$B$4990=$B$23,ROW('Base de Dados'!$B$3:$B$4990)-2),ROW(A78)),1),"-")</f>
        <v>-</v>
      </c>
      <c r="W43" s="206"/>
      <c r="X43" s="206"/>
      <c r="Y43" s="206"/>
      <c r="Z43" s="206"/>
      <c r="AA43" s="206"/>
      <c r="AB43" s="207"/>
    </row>
    <row r="44" spans="1:28" x14ac:dyDescent="0.25">
      <c r="A44" s="226" t="str" cm="1">
        <f t="array" ref="A44">IFERROR(INDEX('Base de Dados'!$A$3:$B$4990,SMALL(IF('Base de Dados'!$B$3:$B$4990=$B$23,ROW('Base de Dados'!$B$3:$B$4990)-2),ROW(A19)),1),"-")</f>
        <v>-</v>
      </c>
      <c r="B44" s="226"/>
      <c r="C44" s="226"/>
      <c r="D44" s="226"/>
      <c r="E44" s="226"/>
      <c r="F44" s="226"/>
      <c r="G44" s="227"/>
      <c r="H44" s="232" t="str" cm="1">
        <f t="array" ref="H44">IFERROR(INDEX('Base de Dados'!$A$3:$B$4990,SMALL(IF('Base de Dados'!$B$3:$B$4990=$B$23,ROW('Base de Dados'!$B$3:$B$4990)-2),ROW(A39)),1),"-")</f>
        <v>-</v>
      </c>
      <c r="I44" s="226"/>
      <c r="J44" s="226"/>
      <c r="K44" s="226"/>
      <c r="L44" s="226"/>
      <c r="M44" s="226"/>
      <c r="N44" s="227"/>
      <c r="O44" s="226" t="str" cm="1">
        <f t="array" ref="O44">IFERROR(INDEX('Base de Dados'!$A$3:$B$4990,SMALL(IF('Base de Dados'!$B$3:$B$4990=$B$23,ROW('Base de Dados'!$B$3:$B$4990)-2),ROW(A59)),1),"-")</f>
        <v>-</v>
      </c>
      <c r="P44" s="226"/>
      <c r="Q44" s="226"/>
      <c r="R44" s="226"/>
      <c r="S44" s="226"/>
      <c r="T44" s="226"/>
      <c r="U44" s="227"/>
      <c r="V44" s="206" t="str" cm="1">
        <f t="array" ref="V44">IFERROR(INDEX('Base de Dados'!$A$3:$B$4990,SMALL(IF('Base de Dados'!$B$3:$B$4990=$B$23,ROW('Base de Dados'!$B$3:$B$4990)-2),ROW(A79)),1),"-")</f>
        <v>-</v>
      </c>
      <c r="W44" s="206"/>
      <c r="X44" s="206"/>
      <c r="Y44" s="206"/>
      <c r="Z44" s="206"/>
      <c r="AA44" s="206"/>
      <c r="AB44" s="207"/>
    </row>
    <row r="45" spans="1:28" x14ac:dyDescent="0.25">
      <c r="A45" s="226" t="str" cm="1">
        <f t="array" ref="A45">IFERROR(INDEX('Base de Dados'!$A$3:$B$4990,SMALL(IF('Base de Dados'!$B$3:$B$4990=$B$23,ROW('Base de Dados'!$B$3:$B$4990)-2),ROW(A20)),1),"-")</f>
        <v>-</v>
      </c>
      <c r="B45" s="226"/>
      <c r="C45" s="226"/>
      <c r="D45" s="226"/>
      <c r="E45" s="226"/>
      <c r="F45" s="226"/>
      <c r="G45" s="227"/>
      <c r="H45" s="232" t="str" cm="1">
        <f t="array" ref="H45">IFERROR(INDEX('Base de Dados'!$A$3:$B$4990,SMALL(IF('Base de Dados'!$B$3:$B$4990=$B$23,ROW('Base de Dados'!$B$3:$B$4990)-2),ROW(A40)),1),"-")</f>
        <v>-</v>
      </c>
      <c r="I45" s="226"/>
      <c r="J45" s="226"/>
      <c r="K45" s="226"/>
      <c r="L45" s="226"/>
      <c r="M45" s="226"/>
      <c r="N45" s="227"/>
      <c r="O45" s="226" t="str" cm="1">
        <f t="array" ref="O45">IFERROR(INDEX('Base de Dados'!$A$3:$B$4990,SMALL(IF('Base de Dados'!$B$3:$B$4990=$B$23,ROW('Base de Dados'!$B$3:$B$4990)-2),ROW(A60)),1),"-")</f>
        <v>-</v>
      </c>
      <c r="P45" s="226"/>
      <c r="Q45" s="226"/>
      <c r="R45" s="226"/>
      <c r="S45" s="226"/>
      <c r="T45" s="226"/>
      <c r="U45" s="227"/>
      <c r="V45" s="206" t="str" cm="1">
        <f t="array" ref="V45">IFERROR(INDEX('Base de Dados'!$A$3:$B$4990,SMALL(IF('Base de Dados'!$B$3:$B$4990=$B$23,ROW('Base de Dados'!$B$3:$B$4990)-2),ROW(A80)),1),"-")</f>
        <v>-</v>
      </c>
      <c r="W45" s="206"/>
      <c r="X45" s="206"/>
      <c r="Y45" s="206"/>
      <c r="Z45" s="206"/>
      <c r="AA45" s="206"/>
      <c r="AB45" s="207"/>
    </row>
    <row r="47" spans="1:28" ht="18.75" x14ac:dyDescent="0.3">
      <c r="A47" s="211" t="s">
        <v>719</v>
      </c>
      <c r="B47" s="212"/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</row>
    <row r="48" spans="1:28" ht="21" x14ac:dyDescent="0.35">
      <c r="A48" s="24" t="s">
        <v>720</v>
      </c>
      <c r="B48" s="233" t="s">
        <v>632</v>
      </c>
      <c r="C48" s="234"/>
      <c r="D48" s="234"/>
      <c r="E48" s="234"/>
      <c r="F48" s="234"/>
      <c r="G48" s="235"/>
      <c r="H48" s="23"/>
      <c r="I48" s="200" t="s">
        <v>721</v>
      </c>
      <c r="J48" s="201"/>
      <c r="K48" s="201"/>
      <c r="L48" s="202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209" t="s">
        <v>718</v>
      </c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28"/>
      <c r="W50" s="228"/>
      <c r="X50" s="228"/>
      <c r="Y50" s="228"/>
      <c r="Z50" s="228"/>
      <c r="AA50" s="228"/>
      <c r="AB50" s="228"/>
    </row>
    <row r="51" spans="1:28" x14ac:dyDescent="0.25">
      <c r="A51" s="226" t="str" cm="1">
        <f t="array" ref="A51">IFERROR(INDEX('Base de Dados'!$A$3:$C$4990,SMALL(IF('Base de Dados'!$C$3:$C$4990=$B$48,ROW('Base de Dados'!$C$3:$C$4990)-2),ROW(A1)),1)," -")</f>
        <v>Larousse Avançado - Inglês / Português</v>
      </c>
      <c r="B51" s="226"/>
      <c r="C51" s="226"/>
      <c r="D51" s="226"/>
      <c r="E51" s="226"/>
      <c r="F51" s="226"/>
      <c r="G51" s="227"/>
      <c r="H51" s="208" t="str">
        <f t="array" ref="H51">IFERROR(INDEX('Base de Dados'!$A$3:$C$4990,SMALL(IF('Base de Dados'!$C$3:$C$4990=$B$48,ROW('Base de Dados'!$C$3:$C$4990)-2),ROW(A21)),1)," -")</f>
        <v xml:space="preserve"> -</v>
      </c>
      <c r="I51" s="206"/>
      <c r="J51" s="206"/>
      <c r="K51" s="206"/>
      <c r="L51" s="206"/>
      <c r="M51" s="206"/>
      <c r="N51" s="207"/>
      <c r="O51" s="206" t="str" cm="1">
        <f t="array" ref="O51">IFERROR(INDEX('Base de Dados'!$A$3:$C$4990,SMALL(IF('Base de Dados'!$C$3:$C$4990=$B$48,ROW('Base de Dados'!$C$3:$C$4990)-2),ROW(A41)),1)," -")</f>
        <v xml:space="preserve"> -</v>
      </c>
      <c r="P51" s="206"/>
      <c r="Q51" s="206"/>
      <c r="R51" s="206"/>
      <c r="S51" s="206"/>
      <c r="T51" s="206"/>
      <c r="U51" s="207"/>
      <c r="V51" s="206" t="str" cm="1">
        <f t="array" ref="V51">IFERROR(INDEX('Base de Dados'!$A$3:$C$4990,SMALL(IF('Base de Dados'!$C$3:$C$4990=$B$48,ROW('Base de Dados'!$C$3:$C$4990)-2),ROW(A61)),1)," -")</f>
        <v xml:space="preserve"> -</v>
      </c>
      <c r="W51" s="206"/>
      <c r="X51" s="206"/>
      <c r="Y51" s="206"/>
      <c r="Z51" s="206"/>
      <c r="AA51" s="206"/>
      <c r="AB51" s="207"/>
    </row>
    <row r="52" spans="1:28" x14ac:dyDescent="0.25">
      <c r="A52" s="226" t="str" cm="1">
        <f t="array" ref="A52">IFERROR(INDEX('Base de Dados'!$A$3:$C$4990,SMALL(IF('Base de Dados'!$C$3:$C$4990=$B$48,ROW('Base de Dados'!$C$3:$C$4990)-2),ROW(A2)),1)," -")</f>
        <v>Larousse Mini - Francês / Português</v>
      </c>
      <c r="B52" s="226"/>
      <c r="C52" s="226"/>
      <c r="D52" s="226"/>
      <c r="E52" s="226"/>
      <c r="F52" s="226"/>
      <c r="G52" s="227"/>
      <c r="H52" s="208" t="str" cm="1">
        <f t="array" ref="H52">IFERROR(INDEX('Base de Dados'!$A$3:$C$4990,SMALL(IF('Base de Dados'!$C$3:$C$4990=$B$48,ROW('Base de Dados'!$C$3:$C$4990)-2),ROW(A22)),1)," -")</f>
        <v xml:space="preserve"> -</v>
      </c>
      <c r="I52" s="206"/>
      <c r="J52" s="206"/>
      <c r="K52" s="206"/>
      <c r="L52" s="206"/>
      <c r="M52" s="206"/>
      <c r="N52" s="207"/>
      <c r="O52" s="206" t="str" cm="1">
        <f t="array" ref="O52">IFERROR(INDEX('Base de Dados'!$A$3:$C$4990,SMALL(IF('Base de Dados'!$C$3:$C$4990=$B$48,ROW('Base de Dados'!$C$3:$C$4990)-2),ROW(A42)),1)," -")</f>
        <v xml:space="preserve"> -</v>
      </c>
      <c r="P52" s="206"/>
      <c r="Q52" s="206"/>
      <c r="R52" s="206"/>
      <c r="S52" s="206"/>
      <c r="T52" s="206"/>
      <c r="U52" s="207"/>
      <c r="V52" s="206" t="str" cm="1">
        <f t="array" ref="V52">IFERROR(INDEX('Base de Dados'!$A$3:$C$4990,SMALL(IF('Base de Dados'!$C$3:$C$4990=$B$48,ROW('Base de Dados'!$C$3:$C$4990)-2),ROW(A62)),1)," -")</f>
        <v xml:space="preserve"> -</v>
      </c>
      <c r="W52" s="206"/>
      <c r="X52" s="206"/>
      <c r="Y52" s="206"/>
      <c r="Z52" s="206"/>
      <c r="AA52" s="206"/>
      <c r="AB52" s="207"/>
    </row>
    <row r="53" spans="1:28" x14ac:dyDescent="0.25">
      <c r="A53" s="226" t="str" cm="1">
        <f t="array" ref="A53">IFERROR(INDEX('Base de Dados'!$A$3:$C$4990,SMALL(IF('Base de Dados'!$C$3:$C$4990=$B$48,ROW('Base de Dados'!$C$3:$C$4990)-2),ROW(A3)),1)," -")</f>
        <v xml:space="preserve"> -</v>
      </c>
      <c r="B53" s="226"/>
      <c r="C53" s="226"/>
      <c r="D53" s="226"/>
      <c r="E53" s="226"/>
      <c r="F53" s="226"/>
      <c r="G53" s="227"/>
      <c r="H53" s="208" t="str" cm="1">
        <f t="array" ref="H53">IFERROR(INDEX('Base de Dados'!$A$3:$C$4990,SMALL(IF('Base de Dados'!$C$3:$C$4990=$B$48,ROW('Base de Dados'!$C$3:$C$4990)-2),ROW(A23)),1)," -")</f>
        <v xml:space="preserve"> -</v>
      </c>
      <c r="I53" s="206"/>
      <c r="J53" s="206"/>
      <c r="K53" s="206"/>
      <c r="L53" s="206"/>
      <c r="M53" s="206"/>
      <c r="N53" s="207"/>
      <c r="O53" s="206" t="str" cm="1">
        <f t="array" ref="O53">IFERROR(INDEX('Base de Dados'!$A$3:$C$4990,SMALL(IF('Base de Dados'!$C$3:$C$4990=$B$48,ROW('Base de Dados'!$C$3:$C$4990)-2),ROW(A43)),1)," -")</f>
        <v xml:space="preserve"> -</v>
      </c>
      <c r="P53" s="206"/>
      <c r="Q53" s="206"/>
      <c r="R53" s="206"/>
      <c r="S53" s="206"/>
      <c r="T53" s="206"/>
      <c r="U53" s="207"/>
      <c r="V53" s="206" t="str" cm="1">
        <f t="array" ref="V53">IFERROR(INDEX('Base de Dados'!$A$3:$C$4990,SMALL(IF('Base de Dados'!$C$3:$C$4990=$B$48,ROW('Base de Dados'!$C$3:$C$4990)-2),ROW(A63)),1)," -")</f>
        <v xml:space="preserve"> -</v>
      </c>
      <c r="W53" s="206"/>
      <c r="X53" s="206"/>
      <c r="Y53" s="206"/>
      <c r="Z53" s="206"/>
      <c r="AA53" s="206"/>
      <c r="AB53" s="207"/>
    </row>
    <row r="54" spans="1:28" x14ac:dyDescent="0.25">
      <c r="A54" s="226" t="str" cm="1">
        <f t="array" ref="A54">IFERROR(INDEX('Base de Dados'!$A$3:$C$4990,SMALL(IF('Base de Dados'!$C$3:$C$4990=$B$48,ROW('Base de Dados'!$C$3:$C$4990)-2),ROW(A4)),1)," -")</f>
        <v xml:space="preserve"> -</v>
      </c>
      <c r="B54" s="226"/>
      <c r="C54" s="226"/>
      <c r="D54" s="226"/>
      <c r="E54" s="226"/>
      <c r="F54" s="226"/>
      <c r="G54" s="227"/>
      <c r="H54" s="208" t="str" cm="1">
        <f t="array" ref="H54">IFERROR(INDEX('Base de Dados'!$A$3:$C$4990,SMALL(IF('Base de Dados'!$C$3:$C$4990=$B$48,ROW('Base de Dados'!$C$3:$C$4990)-2),ROW(A24)),1)," -")</f>
        <v xml:space="preserve"> -</v>
      </c>
      <c r="I54" s="206"/>
      <c r="J54" s="206"/>
      <c r="K54" s="206"/>
      <c r="L54" s="206"/>
      <c r="M54" s="206"/>
      <c r="N54" s="207"/>
      <c r="O54" s="206" t="str" cm="1">
        <f t="array" ref="O54">IFERROR(INDEX('Base de Dados'!$A$3:$C$4990,SMALL(IF('Base de Dados'!$C$3:$C$4990=$B$48,ROW('Base de Dados'!$C$3:$C$4990)-2),ROW(A44)),1)," -")</f>
        <v xml:space="preserve"> -</v>
      </c>
      <c r="P54" s="206"/>
      <c r="Q54" s="206"/>
      <c r="R54" s="206"/>
      <c r="S54" s="206"/>
      <c r="T54" s="206"/>
      <c r="U54" s="207"/>
      <c r="V54" s="206" t="str" cm="1">
        <f t="array" ref="V54">IFERROR(INDEX('Base de Dados'!$A$3:$C$4990,SMALL(IF('Base de Dados'!$C$3:$C$4990=$B$48,ROW('Base de Dados'!$C$3:$C$4990)-2),ROW(A64)),1)," -")</f>
        <v xml:space="preserve"> -</v>
      </c>
      <c r="W54" s="206"/>
      <c r="X54" s="206"/>
      <c r="Y54" s="206"/>
      <c r="Z54" s="206"/>
      <c r="AA54" s="206"/>
      <c r="AB54" s="207"/>
    </row>
    <row r="55" spans="1:28" x14ac:dyDescent="0.25">
      <c r="A55" s="226" t="str" cm="1">
        <f t="array" ref="A55">IFERROR(INDEX('Base de Dados'!$A$3:$C$4990,SMALL(IF('Base de Dados'!$C$3:$C$4990=$B$48,ROW('Base de Dados'!$C$3:$C$4990)-2),ROW(A5)),1)," -")</f>
        <v xml:space="preserve"> -</v>
      </c>
      <c r="B55" s="226"/>
      <c r="C55" s="226"/>
      <c r="D55" s="226"/>
      <c r="E55" s="226"/>
      <c r="F55" s="226"/>
      <c r="G55" s="227"/>
      <c r="H55" s="208" t="str" cm="1">
        <f t="array" ref="H55">IFERROR(INDEX('Base de Dados'!$A$3:$C$4990,SMALL(IF('Base de Dados'!$C$3:$C$4990=$B$48,ROW('Base de Dados'!$C$3:$C$4990)-2),ROW(A25)),1)," -")</f>
        <v xml:space="preserve"> -</v>
      </c>
      <c r="I55" s="206"/>
      <c r="J55" s="206"/>
      <c r="K55" s="206"/>
      <c r="L55" s="206"/>
      <c r="M55" s="206"/>
      <c r="N55" s="207"/>
      <c r="O55" s="206" t="str" cm="1">
        <f t="array" ref="O55">IFERROR(INDEX('Base de Dados'!$A$3:$C$4990,SMALL(IF('Base de Dados'!$C$3:$C$4990=$B$48,ROW('Base de Dados'!$C$3:$C$4990)-2),ROW(A45)),1)," -")</f>
        <v xml:space="preserve"> -</v>
      </c>
      <c r="P55" s="206"/>
      <c r="Q55" s="206"/>
      <c r="R55" s="206"/>
      <c r="S55" s="206"/>
      <c r="T55" s="206"/>
      <c r="U55" s="207"/>
      <c r="V55" s="206" t="str" cm="1">
        <f t="array" ref="V55">IFERROR(INDEX('Base de Dados'!$A$3:$C$4990,SMALL(IF('Base de Dados'!$C$3:$C$4990=$B$48,ROW('Base de Dados'!$C$3:$C$4990)-2),ROW(A65)),1)," -")</f>
        <v xml:space="preserve"> -</v>
      </c>
      <c r="W55" s="206"/>
      <c r="X55" s="206"/>
      <c r="Y55" s="206"/>
      <c r="Z55" s="206"/>
      <c r="AA55" s="206"/>
      <c r="AB55" s="207"/>
    </row>
    <row r="56" spans="1:28" x14ac:dyDescent="0.25">
      <c r="A56" s="226" t="str" cm="1">
        <f t="array" ref="A56">IFERROR(INDEX('Base de Dados'!$A$3:$C$4990,SMALL(IF('Base de Dados'!$C$3:$C$4990=$B$48,ROW('Base de Dados'!$C$3:$C$4990)-2),ROW(A6)),1)," -")</f>
        <v xml:space="preserve"> -</v>
      </c>
      <c r="B56" s="226"/>
      <c r="C56" s="226"/>
      <c r="D56" s="226"/>
      <c r="E56" s="226"/>
      <c r="F56" s="226"/>
      <c r="G56" s="227"/>
      <c r="H56" s="208" t="str" cm="1">
        <f t="array" ref="H56">IFERROR(INDEX('Base de Dados'!$A$3:$C$4990,SMALL(IF('Base de Dados'!$C$3:$C$4990=$B$48,ROW('Base de Dados'!$C$3:$C$4990)-2),ROW(A26)),1)," -")</f>
        <v xml:space="preserve"> -</v>
      </c>
      <c r="I56" s="206"/>
      <c r="J56" s="206"/>
      <c r="K56" s="206"/>
      <c r="L56" s="206"/>
      <c r="M56" s="206"/>
      <c r="N56" s="207"/>
      <c r="O56" s="206" t="str" cm="1">
        <f t="array" ref="O56">IFERROR(INDEX('Base de Dados'!$A$3:$C$4990,SMALL(IF('Base de Dados'!$C$3:$C$4990=$B$48,ROW('Base de Dados'!$C$3:$C$4990)-2),ROW(A46)),1)," -")</f>
        <v xml:space="preserve"> -</v>
      </c>
      <c r="P56" s="206"/>
      <c r="Q56" s="206"/>
      <c r="R56" s="206"/>
      <c r="S56" s="206"/>
      <c r="T56" s="206"/>
      <c r="U56" s="207"/>
      <c r="V56" s="206" t="str" cm="1">
        <f t="array" ref="V56">IFERROR(INDEX('Base de Dados'!$A$3:$C$4990,SMALL(IF('Base de Dados'!$C$3:$C$4990=$B$48,ROW('Base de Dados'!$C$3:$C$4990)-2),ROW(A66)),1)," -")</f>
        <v xml:space="preserve"> -</v>
      </c>
      <c r="W56" s="206"/>
      <c r="X56" s="206"/>
      <c r="Y56" s="206"/>
      <c r="Z56" s="206"/>
      <c r="AA56" s="206"/>
      <c r="AB56" s="207"/>
    </row>
    <row r="57" spans="1:28" x14ac:dyDescent="0.25">
      <c r="A57" s="226" t="str" cm="1">
        <f t="array" ref="A57">IFERROR(INDEX('Base de Dados'!$A$3:$C$4990,SMALL(IF('Base de Dados'!$C$3:$C$4990=$B$48,ROW('Base de Dados'!$C$3:$C$4990)-2),ROW(A7)),1)," -")</f>
        <v xml:space="preserve"> -</v>
      </c>
      <c r="B57" s="226"/>
      <c r="C57" s="226"/>
      <c r="D57" s="226"/>
      <c r="E57" s="226"/>
      <c r="F57" s="226"/>
      <c r="G57" s="227"/>
      <c r="H57" s="208" t="str" cm="1">
        <f t="array" ref="H57">IFERROR(INDEX('Base de Dados'!$A$3:$C$4990,SMALL(IF('Base de Dados'!$C$3:$C$4990=$B$48,ROW('Base de Dados'!$C$3:$C$4990)-2),ROW(A27)),1)," -")</f>
        <v xml:space="preserve"> -</v>
      </c>
      <c r="I57" s="206"/>
      <c r="J57" s="206"/>
      <c r="K57" s="206"/>
      <c r="L57" s="206"/>
      <c r="M57" s="206"/>
      <c r="N57" s="207"/>
      <c r="O57" s="206" t="str" cm="1">
        <f t="array" ref="O57">IFERROR(INDEX('Base de Dados'!$A$3:$C$4990,SMALL(IF('Base de Dados'!$C$3:$C$4990=$B$48,ROW('Base de Dados'!$C$3:$C$4990)-2),ROW(A47)),1)," -")</f>
        <v xml:space="preserve"> -</v>
      </c>
      <c r="P57" s="206"/>
      <c r="Q57" s="206"/>
      <c r="R57" s="206"/>
      <c r="S57" s="206"/>
      <c r="T57" s="206"/>
      <c r="U57" s="207"/>
      <c r="V57" s="206" t="str" cm="1">
        <f t="array" ref="V57">IFERROR(INDEX('Base de Dados'!$A$3:$C$4990,SMALL(IF('Base de Dados'!$C$3:$C$4990=$B$48,ROW('Base de Dados'!$C$3:$C$4990)-2),ROW(A67)),1)," -")</f>
        <v xml:space="preserve"> -</v>
      </c>
      <c r="W57" s="206"/>
      <c r="X57" s="206"/>
      <c r="Y57" s="206"/>
      <c r="Z57" s="206"/>
      <c r="AA57" s="206"/>
      <c r="AB57" s="207"/>
    </row>
    <row r="58" spans="1:28" x14ac:dyDescent="0.25">
      <c r="A58" s="226" t="str" cm="1">
        <f t="array" ref="A58">IFERROR(INDEX('Base de Dados'!$A$3:$C$4990,SMALL(IF('Base de Dados'!$C$3:$C$4990=$B$48,ROW('Base de Dados'!$C$3:$C$4990)-2),ROW(A8)),1)," -")</f>
        <v xml:space="preserve"> -</v>
      </c>
      <c r="B58" s="226"/>
      <c r="C58" s="226"/>
      <c r="D58" s="226"/>
      <c r="E58" s="226"/>
      <c r="F58" s="226"/>
      <c r="G58" s="227"/>
      <c r="H58" s="208" t="str" cm="1">
        <f t="array" ref="H58">IFERROR(INDEX('Base de Dados'!$A$3:$C$4990,SMALL(IF('Base de Dados'!$C$3:$C$4990=$B$48,ROW('Base de Dados'!$C$3:$C$4990)-2),ROW(A28)),1)," -")</f>
        <v xml:space="preserve"> -</v>
      </c>
      <c r="I58" s="206"/>
      <c r="J58" s="206"/>
      <c r="K58" s="206"/>
      <c r="L58" s="206"/>
      <c r="M58" s="206"/>
      <c r="N58" s="207"/>
      <c r="O58" s="206" t="str" cm="1">
        <f t="array" ref="O58">IFERROR(INDEX('Base de Dados'!$A$3:$C$4990,SMALL(IF('Base de Dados'!$C$3:$C$4990=$B$48,ROW('Base de Dados'!$C$3:$C$4990)-2),ROW(A48)),1)," -")</f>
        <v xml:space="preserve"> -</v>
      </c>
      <c r="P58" s="206"/>
      <c r="Q58" s="206"/>
      <c r="R58" s="206"/>
      <c r="S58" s="206"/>
      <c r="T58" s="206"/>
      <c r="U58" s="207"/>
      <c r="V58" s="206" t="str" cm="1">
        <f t="array" ref="V58">IFERROR(INDEX('Base de Dados'!$A$3:$C$4990,SMALL(IF('Base de Dados'!$C$3:$C$4990=$B$48,ROW('Base de Dados'!$C$3:$C$4990)-2),ROW(A68)),1)," -")</f>
        <v xml:space="preserve"> -</v>
      </c>
      <c r="W58" s="206"/>
      <c r="X58" s="206"/>
      <c r="Y58" s="206"/>
      <c r="Z58" s="206"/>
      <c r="AA58" s="206"/>
      <c r="AB58" s="207"/>
    </row>
    <row r="59" spans="1:28" x14ac:dyDescent="0.25">
      <c r="A59" s="226" t="str" cm="1">
        <f t="array" ref="A59">IFERROR(INDEX('Base de Dados'!$A$3:$C$4990,SMALL(IF('Base de Dados'!$C$3:$C$4990=$B$48,ROW('Base de Dados'!$C$3:$C$4990)-2),ROW(A9)),1)," -")</f>
        <v xml:space="preserve"> -</v>
      </c>
      <c r="B59" s="226"/>
      <c r="C59" s="226"/>
      <c r="D59" s="226"/>
      <c r="E59" s="226"/>
      <c r="F59" s="226"/>
      <c r="G59" s="227"/>
      <c r="H59" s="208" t="str" cm="1">
        <f t="array" ref="H59">IFERROR(INDEX('Base de Dados'!$A$3:$C$4990,SMALL(IF('Base de Dados'!$C$3:$C$4990=$B$48,ROW('Base de Dados'!$C$3:$C$4990)-2),ROW(A29)),1)," -")</f>
        <v xml:space="preserve"> -</v>
      </c>
      <c r="I59" s="206"/>
      <c r="J59" s="206"/>
      <c r="K59" s="206"/>
      <c r="L59" s="206"/>
      <c r="M59" s="206"/>
      <c r="N59" s="207"/>
      <c r="O59" s="206" t="str" cm="1">
        <f t="array" ref="O59">IFERROR(INDEX('Base de Dados'!$A$3:$C$4990,SMALL(IF('Base de Dados'!$C$3:$C$4990=$B$48,ROW('Base de Dados'!$C$3:$C$4990)-2),ROW(A49)),1)," -")</f>
        <v xml:space="preserve"> -</v>
      </c>
      <c r="P59" s="206"/>
      <c r="Q59" s="206"/>
      <c r="R59" s="206"/>
      <c r="S59" s="206"/>
      <c r="T59" s="206"/>
      <c r="U59" s="207"/>
      <c r="V59" s="206" t="str" cm="1">
        <f t="array" ref="V59">IFERROR(INDEX('Base de Dados'!$A$3:$C$4990,SMALL(IF('Base de Dados'!$C$3:$C$4990=$B$48,ROW('Base de Dados'!$C$3:$C$4990)-2),ROW(A69)),1)," -")</f>
        <v xml:space="preserve"> -</v>
      </c>
      <c r="W59" s="206"/>
      <c r="X59" s="206"/>
      <c r="Y59" s="206"/>
      <c r="Z59" s="206"/>
      <c r="AA59" s="206"/>
      <c r="AB59" s="207"/>
    </row>
    <row r="60" spans="1:28" x14ac:dyDescent="0.25">
      <c r="A60" s="226" t="str" cm="1">
        <f t="array" ref="A60">IFERROR(INDEX('Base de Dados'!$A$3:$C$4990,SMALL(IF('Base de Dados'!$C$3:$C$4990=$B$48,ROW('Base de Dados'!$C$3:$C$4990)-2),ROW(A10)),1)," -")</f>
        <v xml:space="preserve"> -</v>
      </c>
      <c r="B60" s="226"/>
      <c r="C60" s="226"/>
      <c r="D60" s="226"/>
      <c r="E60" s="226"/>
      <c r="F60" s="226"/>
      <c r="G60" s="227"/>
      <c r="H60" s="208" t="str" cm="1">
        <f t="array" ref="H60">IFERROR(INDEX('Base de Dados'!$A$3:$C$4990,SMALL(IF('Base de Dados'!$C$3:$C$4990=$B$48,ROW('Base de Dados'!$C$3:$C$4990)-2),ROW(A30)),1)," -")</f>
        <v xml:space="preserve"> -</v>
      </c>
      <c r="I60" s="206"/>
      <c r="J60" s="206"/>
      <c r="K60" s="206"/>
      <c r="L60" s="206"/>
      <c r="M60" s="206"/>
      <c r="N60" s="207"/>
      <c r="O60" s="206" t="str" cm="1">
        <f t="array" ref="O60">IFERROR(INDEX('Base de Dados'!$A$3:$C$4990,SMALL(IF('Base de Dados'!$C$3:$C$4990=$B$48,ROW('Base de Dados'!$C$3:$C$4990)-2),ROW(A50)),1)," -")</f>
        <v xml:space="preserve"> -</v>
      </c>
      <c r="P60" s="206"/>
      <c r="Q60" s="206"/>
      <c r="R60" s="206"/>
      <c r="S60" s="206"/>
      <c r="T60" s="206"/>
      <c r="U60" s="207"/>
      <c r="V60" s="206" t="str" cm="1">
        <f t="array" ref="V60">IFERROR(INDEX('Base de Dados'!$A$3:$C$4990,SMALL(IF('Base de Dados'!$C$3:$C$4990=$B$48,ROW('Base de Dados'!$C$3:$C$4990)-2),ROW(A70)),1)," -")</f>
        <v xml:space="preserve"> -</v>
      </c>
      <c r="W60" s="206"/>
      <c r="X60" s="206"/>
      <c r="Y60" s="206"/>
      <c r="Z60" s="206"/>
      <c r="AA60" s="206"/>
      <c r="AB60" s="207"/>
    </row>
    <row r="61" spans="1:28" x14ac:dyDescent="0.25">
      <c r="A61" s="226" t="str" cm="1">
        <f t="array" ref="A61">IFERROR(INDEX('Base de Dados'!$A$3:$C$4990,SMALL(IF('Base de Dados'!$C$3:$C$4990=$B$48,ROW('Base de Dados'!$C$3:$C$4990)-2),ROW(A11)),1)," -")</f>
        <v xml:space="preserve"> -</v>
      </c>
      <c r="B61" s="226"/>
      <c r="C61" s="226"/>
      <c r="D61" s="226"/>
      <c r="E61" s="226"/>
      <c r="F61" s="226"/>
      <c r="G61" s="227"/>
      <c r="H61" s="208" t="str" cm="1">
        <f t="array" ref="H61">IFERROR(INDEX('Base de Dados'!$A$3:$C$4990,SMALL(IF('Base de Dados'!$C$3:$C$4990=$B$48,ROW('Base de Dados'!$C$3:$C$4990)-2),ROW(A31)),1)," -")</f>
        <v xml:space="preserve"> -</v>
      </c>
      <c r="I61" s="206"/>
      <c r="J61" s="206"/>
      <c r="K61" s="206"/>
      <c r="L61" s="206"/>
      <c r="M61" s="206"/>
      <c r="N61" s="207"/>
      <c r="O61" s="206" t="str" cm="1">
        <f t="array" ref="O61">IFERROR(INDEX('Base de Dados'!$A$3:$C$4990,SMALL(IF('Base de Dados'!$C$3:$C$4990=$B$48,ROW('Base de Dados'!$C$3:$C$4990)-2),ROW(A51)),1)," -")</f>
        <v xml:space="preserve"> -</v>
      </c>
      <c r="P61" s="206"/>
      <c r="Q61" s="206"/>
      <c r="R61" s="206"/>
      <c r="S61" s="206"/>
      <c r="T61" s="206"/>
      <c r="U61" s="207"/>
      <c r="V61" s="206" t="str" cm="1">
        <f t="array" ref="V61">IFERROR(INDEX('Base de Dados'!$A$3:$C$4990,SMALL(IF('Base de Dados'!$C$3:$C$4990=$B$48,ROW('Base de Dados'!$C$3:$C$4990)-2),ROW(A71)),1)," -")</f>
        <v xml:space="preserve"> -</v>
      </c>
      <c r="W61" s="206"/>
      <c r="X61" s="206"/>
      <c r="Y61" s="206"/>
      <c r="Z61" s="206"/>
      <c r="AA61" s="206"/>
      <c r="AB61" s="207"/>
    </row>
    <row r="62" spans="1:28" x14ac:dyDescent="0.25">
      <c r="A62" s="226" t="str" cm="1">
        <f t="array" ref="A62">IFERROR(INDEX('Base de Dados'!$A$3:$C$4990,SMALL(IF('Base de Dados'!$C$3:$C$4990=$B$48,ROW('Base de Dados'!$C$3:$C$4990)-2),ROW(A12)),1)," -")</f>
        <v xml:space="preserve"> -</v>
      </c>
      <c r="B62" s="226"/>
      <c r="C62" s="226"/>
      <c r="D62" s="226"/>
      <c r="E62" s="226"/>
      <c r="F62" s="226"/>
      <c r="G62" s="227"/>
      <c r="H62" s="208" t="str" cm="1">
        <f t="array" ref="H62">IFERROR(INDEX('Base de Dados'!$A$3:$C$4990,SMALL(IF('Base de Dados'!$C$3:$C$4990=$B$48,ROW('Base de Dados'!$C$3:$C$4990)-2),ROW(A32)),1)," -")</f>
        <v xml:space="preserve"> -</v>
      </c>
      <c r="I62" s="206"/>
      <c r="J62" s="206"/>
      <c r="K62" s="206"/>
      <c r="L62" s="206"/>
      <c r="M62" s="206"/>
      <c r="N62" s="207"/>
      <c r="O62" s="206" t="str" cm="1">
        <f t="array" ref="O62">IFERROR(INDEX('Base de Dados'!$A$3:$C$4990,SMALL(IF('Base de Dados'!$C$3:$C$4990=$B$48,ROW('Base de Dados'!$C$3:$C$4990)-2),ROW(A52)),1)," -")</f>
        <v xml:space="preserve"> -</v>
      </c>
      <c r="P62" s="206"/>
      <c r="Q62" s="206"/>
      <c r="R62" s="206"/>
      <c r="S62" s="206"/>
      <c r="T62" s="206"/>
      <c r="U62" s="207"/>
      <c r="V62" s="206" t="str" cm="1">
        <f t="array" ref="V62">IFERROR(INDEX('Base de Dados'!$A$3:$C$4990,SMALL(IF('Base de Dados'!$C$3:$C$4990=$B$48,ROW('Base de Dados'!$C$3:$C$4990)-2),ROW(A72)),1)," -")</f>
        <v xml:space="preserve"> -</v>
      </c>
      <c r="W62" s="206"/>
      <c r="X62" s="206"/>
      <c r="Y62" s="206"/>
      <c r="Z62" s="206"/>
      <c r="AA62" s="206"/>
      <c r="AB62" s="207"/>
    </row>
    <row r="63" spans="1:28" x14ac:dyDescent="0.25">
      <c r="A63" s="226" t="str" cm="1">
        <f t="array" ref="A63">IFERROR(INDEX('Base de Dados'!$A$3:$C$4990,SMALL(IF('Base de Dados'!$C$3:$C$4990=$B$48,ROW('Base de Dados'!$C$3:$C$4990)-2),ROW(A13)),1)," -")</f>
        <v xml:space="preserve"> -</v>
      </c>
      <c r="B63" s="226"/>
      <c r="C63" s="226"/>
      <c r="D63" s="226"/>
      <c r="E63" s="226"/>
      <c r="F63" s="226"/>
      <c r="G63" s="227"/>
      <c r="H63" s="208" t="str" cm="1">
        <f t="array" ref="H63">IFERROR(INDEX('Base de Dados'!$A$3:$C$4990,SMALL(IF('Base de Dados'!$C$3:$C$4990=$B$48,ROW('Base de Dados'!$C$3:$C$4990)-2),ROW(A33)),1)," -")</f>
        <v xml:space="preserve"> -</v>
      </c>
      <c r="I63" s="206"/>
      <c r="J63" s="206"/>
      <c r="K63" s="206"/>
      <c r="L63" s="206"/>
      <c r="M63" s="206"/>
      <c r="N63" s="207"/>
      <c r="O63" s="206" t="str" cm="1">
        <f t="array" ref="O63">IFERROR(INDEX('Base de Dados'!$A$3:$C$4990,SMALL(IF('Base de Dados'!$C$3:$C$4990=$B$48,ROW('Base de Dados'!$C$3:$C$4990)-2),ROW(A53)),1)," -")</f>
        <v xml:space="preserve"> -</v>
      </c>
      <c r="P63" s="206"/>
      <c r="Q63" s="206"/>
      <c r="R63" s="206"/>
      <c r="S63" s="206"/>
      <c r="T63" s="206"/>
      <c r="U63" s="207"/>
      <c r="V63" s="206" t="str" cm="1">
        <f t="array" ref="V63">IFERROR(INDEX('Base de Dados'!$A$3:$C$4990,SMALL(IF('Base de Dados'!$C$3:$C$4990=$B$48,ROW('Base de Dados'!$C$3:$C$4990)-2),ROW(A73)),1)," -")</f>
        <v xml:space="preserve"> -</v>
      </c>
      <c r="W63" s="206"/>
      <c r="X63" s="206"/>
      <c r="Y63" s="206"/>
      <c r="Z63" s="206"/>
      <c r="AA63" s="206"/>
      <c r="AB63" s="207"/>
    </row>
    <row r="64" spans="1:28" x14ac:dyDescent="0.25">
      <c r="A64" s="226" t="str" cm="1">
        <f t="array" ref="A64">IFERROR(INDEX('Base de Dados'!$A$3:$C$4990,SMALL(IF('Base de Dados'!$C$3:$C$4990=$B$48,ROW('Base de Dados'!$C$3:$C$4990)-2),ROW(A14)),1)," -")</f>
        <v xml:space="preserve"> -</v>
      </c>
      <c r="B64" s="226"/>
      <c r="C64" s="226"/>
      <c r="D64" s="226"/>
      <c r="E64" s="226"/>
      <c r="F64" s="226"/>
      <c r="G64" s="227"/>
      <c r="H64" s="208" t="str" cm="1">
        <f t="array" ref="H64">IFERROR(INDEX('Base de Dados'!$A$3:$C$4990,SMALL(IF('Base de Dados'!$C$3:$C$4990=$B$48,ROW('Base de Dados'!$C$3:$C$4990)-2),ROW(A34)),1)," -")</f>
        <v xml:space="preserve"> -</v>
      </c>
      <c r="I64" s="206"/>
      <c r="J64" s="206"/>
      <c r="K64" s="206"/>
      <c r="L64" s="206"/>
      <c r="M64" s="206"/>
      <c r="N64" s="207"/>
      <c r="O64" s="206" t="str" cm="1">
        <f t="array" ref="O64">IFERROR(INDEX('Base de Dados'!$A$3:$C$4990,SMALL(IF('Base de Dados'!$C$3:$C$4990=$B$48,ROW('Base de Dados'!$C$3:$C$4990)-2),ROW(A54)),1)," -")</f>
        <v xml:space="preserve"> -</v>
      </c>
      <c r="P64" s="206"/>
      <c r="Q64" s="206"/>
      <c r="R64" s="206"/>
      <c r="S64" s="206"/>
      <c r="T64" s="206"/>
      <c r="U64" s="207"/>
      <c r="V64" s="206" t="str" cm="1">
        <f t="array" ref="V64">IFERROR(INDEX('Base de Dados'!$A$3:$C$4990,SMALL(IF('Base de Dados'!$C$3:$C$4990=$B$48,ROW('Base de Dados'!$C$3:$C$4990)-2),ROW(A74)),1)," -")</f>
        <v xml:space="preserve"> -</v>
      </c>
      <c r="W64" s="206"/>
      <c r="X64" s="206"/>
      <c r="Y64" s="206"/>
      <c r="Z64" s="206"/>
      <c r="AA64" s="206"/>
      <c r="AB64" s="207"/>
    </row>
    <row r="65" spans="1:28" x14ac:dyDescent="0.25">
      <c r="A65" s="226" t="str" cm="1">
        <f t="array" ref="A65">IFERROR(INDEX('Base de Dados'!$A$3:$C$4990,SMALL(IF('Base de Dados'!$C$3:$C$4990=$B$48,ROW('Base de Dados'!$C$3:$C$4990)-2),ROW(A15)),1)," -")</f>
        <v xml:space="preserve"> -</v>
      </c>
      <c r="B65" s="226"/>
      <c r="C65" s="226"/>
      <c r="D65" s="226"/>
      <c r="E65" s="226"/>
      <c r="F65" s="226"/>
      <c r="G65" s="227"/>
      <c r="H65" s="208" t="str" cm="1">
        <f t="array" ref="H65">IFERROR(INDEX('Base de Dados'!$A$3:$C$4990,SMALL(IF('Base de Dados'!$C$3:$C$4990=$B$48,ROW('Base de Dados'!$C$3:$C$4990)-2),ROW(A35)),1)," -")</f>
        <v xml:space="preserve"> -</v>
      </c>
      <c r="I65" s="206"/>
      <c r="J65" s="206"/>
      <c r="K65" s="206"/>
      <c r="L65" s="206"/>
      <c r="M65" s="206"/>
      <c r="N65" s="207"/>
      <c r="O65" s="206" t="str" cm="1">
        <f t="array" ref="O65">IFERROR(INDEX('Base de Dados'!$A$3:$C$4990,SMALL(IF('Base de Dados'!$C$3:$C$4990=$B$48,ROW('Base de Dados'!$C$3:$C$4990)-2),ROW(A55)),1)," -")</f>
        <v xml:space="preserve"> -</v>
      </c>
      <c r="P65" s="206"/>
      <c r="Q65" s="206"/>
      <c r="R65" s="206"/>
      <c r="S65" s="206"/>
      <c r="T65" s="206"/>
      <c r="U65" s="207"/>
      <c r="V65" s="206" t="str" cm="1">
        <f t="array" ref="V65">IFERROR(INDEX('Base de Dados'!$A$3:$C$4990,SMALL(IF('Base de Dados'!$C$3:$C$4990=$B$48,ROW('Base de Dados'!$C$3:$C$4990)-2),ROW(A75)),1)," -")</f>
        <v xml:space="preserve"> -</v>
      </c>
      <c r="W65" s="206"/>
      <c r="X65" s="206"/>
      <c r="Y65" s="206"/>
      <c r="Z65" s="206"/>
      <c r="AA65" s="206"/>
      <c r="AB65" s="207"/>
    </row>
    <row r="66" spans="1:28" x14ac:dyDescent="0.25">
      <c r="A66" s="226" t="str" cm="1">
        <f t="array" ref="A66">IFERROR(INDEX('Base de Dados'!$A$3:$C$4990,SMALL(IF('Base de Dados'!$C$3:$C$4990=$B$48,ROW('Base de Dados'!$C$3:$C$4990)-2),ROW(A16)),1)," -")</f>
        <v xml:space="preserve"> -</v>
      </c>
      <c r="B66" s="226"/>
      <c r="C66" s="226"/>
      <c r="D66" s="226"/>
      <c r="E66" s="226"/>
      <c r="F66" s="226"/>
      <c r="G66" s="227"/>
      <c r="H66" s="208" t="str" cm="1">
        <f t="array" ref="H66">IFERROR(INDEX('Base de Dados'!$A$3:$C$4990,SMALL(IF('Base de Dados'!$C$3:$C$4990=$B$48,ROW('Base de Dados'!$C$3:$C$4990)-2),ROW(A36)),1)," -")</f>
        <v xml:space="preserve"> -</v>
      </c>
      <c r="I66" s="206"/>
      <c r="J66" s="206"/>
      <c r="K66" s="206"/>
      <c r="L66" s="206"/>
      <c r="M66" s="206"/>
      <c r="N66" s="207"/>
      <c r="O66" s="206" t="str" cm="1">
        <f t="array" ref="O66">IFERROR(INDEX('Base de Dados'!$A$3:$C$4990,SMALL(IF('Base de Dados'!$C$3:$C$4990=$B$48,ROW('Base de Dados'!$C$3:$C$4990)-2),ROW(A56)),1)," -")</f>
        <v xml:space="preserve"> -</v>
      </c>
      <c r="P66" s="206"/>
      <c r="Q66" s="206"/>
      <c r="R66" s="206"/>
      <c r="S66" s="206"/>
      <c r="T66" s="206"/>
      <c r="U66" s="207"/>
      <c r="V66" s="206" t="str" cm="1">
        <f t="array" ref="V66">IFERROR(INDEX('Base de Dados'!$A$3:$C$4990,SMALL(IF('Base de Dados'!$C$3:$C$4990=$B$48,ROW('Base de Dados'!$C$3:$C$4990)-2),ROW(A76)),1)," -")</f>
        <v xml:space="preserve"> -</v>
      </c>
      <c r="W66" s="206"/>
      <c r="X66" s="206"/>
      <c r="Y66" s="206"/>
      <c r="Z66" s="206"/>
      <c r="AA66" s="206"/>
      <c r="AB66" s="207"/>
    </row>
    <row r="67" spans="1:28" x14ac:dyDescent="0.25">
      <c r="A67" s="226" t="str" cm="1">
        <f t="array" ref="A67">IFERROR(INDEX('Base de Dados'!$A$3:$C$4990,SMALL(IF('Base de Dados'!$C$3:$C$4990=$B$48,ROW('Base de Dados'!$C$3:$C$4990)-2),ROW(A17)),1)," -")</f>
        <v xml:space="preserve"> -</v>
      </c>
      <c r="B67" s="226"/>
      <c r="C67" s="226"/>
      <c r="D67" s="226"/>
      <c r="E67" s="226"/>
      <c r="F67" s="226"/>
      <c r="G67" s="227"/>
      <c r="H67" s="208" t="str" cm="1">
        <f t="array" ref="H67">IFERROR(INDEX('Base de Dados'!$A$3:$C$4990,SMALL(IF('Base de Dados'!$C$3:$C$4990=$B$48,ROW('Base de Dados'!$C$3:$C$4990)-2),ROW(A37)),1)," -")</f>
        <v xml:space="preserve"> -</v>
      </c>
      <c r="I67" s="206"/>
      <c r="J67" s="206"/>
      <c r="K67" s="206"/>
      <c r="L67" s="206"/>
      <c r="M67" s="206"/>
      <c r="N67" s="207"/>
      <c r="O67" s="206" t="str" cm="1">
        <f t="array" ref="O67">IFERROR(INDEX('Base de Dados'!$A$3:$C$4990,SMALL(IF('Base de Dados'!$C$3:$C$4990=$B$48,ROW('Base de Dados'!$C$3:$C$4990)-2),ROW(A57)),1)," -")</f>
        <v xml:space="preserve"> -</v>
      </c>
      <c r="P67" s="206"/>
      <c r="Q67" s="206"/>
      <c r="R67" s="206"/>
      <c r="S67" s="206"/>
      <c r="T67" s="206"/>
      <c r="U67" s="207"/>
      <c r="V67" s="206" t="str" cm="1">
        <f t="array" ref="V67">IFERROR(INDEX('Base de Dados'!$A$3:$C$4990,SMALL(IF('Base de Dados'!$C$3:$C$4990=$B$48,ROW('Base de Dados'!$C$3:$C$4990)-2),ROW(A77)),1)," -")</f>
        <v xml:space="preserve"> -</v>
      </c>
      <c r="W67" s="206"/>
      <c r="X67" s="206"/>
      <c r="Y67" s="206"/>
      <c r="Z67" s="206"/>
      <c r="AA67" s="206"/>
      <c r="AB67" s="207"/>
    </row>
    <row r="68" spans="1:28" x14ac:dyDescent="0.25">
      <c r="A68" s="226" t="str" cm="1">
        <f t="array" ref="A68">IFERROR(INDEX('Base de Dados'!$A$3:$C$4990,SMALL(IF('Base de Dados'!$C$3:$C$4990=$B$48,ROW('Base de Dados'!$C$3:$C$4990)-2),ROW(A18)),1)," -")</f>
        <v xml:space="preserve"> -</v>
      </c>
      <c r="B68" s="226"/>
      <c r="C68" s="226"/>
      <c r="D68" s="226"/>
      <c r="E68" s="226"/>
      <c r="F68" s="226"/>
      <c r="G68" s="227"/>
      <c r="H68" s="208" t="str" cm="1">
        <f t="array" ref="H68">IFERROR(INDEX('Base de Dados'!$A$3:$C$4990,SMALL(IF('Base de Dados'!$C$3:$C$4990=$B$48,ROW('Base de Dados'!$C$3:$C$4990)-2),ROW(A38)),1)," -")</f>
        <v xml:space="preserve"> -</v>
      </c>
      <c r="I68" s="206"/>
      <c r="J68" s="206"/>
      <c r="K68" s="206"/>
      <c r="L68" s="206"/>
      <c r="M68" s="206"/>
      <c r="N68" s="207"/>
      <c r="O68" s="206" t="str" cm="1">
        <f t="array" ref="O68">IFERROR(INDEX('Base de Dados'!$A$3:$C$4990,SMALL(IF('Base de Dados'!$C$3:$C$4990=$B$48,ROW('Base de Dados'!$C$3:$C$4990)-2),ROW(A58)),1)," -")</f>
        <v xml:space="preserve"> -</v>
      </c>
      <c r="P68" s="206"/>
      <c r="Q68" s="206"/>
      <c r="R68" s="206"/>
      <c r="S68" s="206"/>
      <c r="T68" s="206"/>
      <c r="U68" s="207"/>
      <c r="V68" s="206" t="str" cm="1">
        <f t="array" ref="V68">IFERROR(INDEX('Base de Dados'!$A$3:$C$4990,SMALL(IF('Base de Dados'!$C$3:$C$4990=$B$48,ROW('Base de Dados'!$C$3:$C$4990)-2),ROW(A78)),1)," -")</f>
        <v xml:space="preserve"> -</v>
      </c>
      <c r="W68" s="206"/>
      <c r="X68" s="206"/>
      <c r="Y68" s="206"/>
      <c r="Z68" s="206"/>
      <c r="AA68" s="206"/>
      <c r="AB68" s="207"/>
    </row>
    <row r="69" spans="1:28" x14ac:dyDescent="0.25">
      <c r="A69" s="226" t="str" cm="1">
        <f t="array" ref="A69">IFERROR(INDEX('Base de Dados'!$A$3:$C$4990,SMALL(IF('Base de Dados'!$C$3:$C$4990=$B$48,ROW('Base de Dados'!$C$3:$C$4990)-2),ROW(A19)),1)," -")</f>
        <v xml:space="preserve"> -</v>
      </c>
      <c r="B69" s="226"/>
      <c r="C69" s="226"/>
      <c r="D69" s="226"/>
      <c r="E69" s="226"/>
      <c r="F69" s="226"/>
      <c r="G69" s="227"/>
      <c r="H69" s="208" t="str" cm="1">
        <f t="array" ref="H69">IFERROR(INDEX('Base de Dados'!$A$3:$C$4990,SMALL(IF('Base de Dados'!$C$3:$C$4990=$B$48,ROW('Base de Dados'!$C$3:$C$4990)-2),ROW(A39)),1)," -")</f>
        <v xml:space="preserve"> -</v>
      </c>
      <c r="I69" s="206"/>
      <c r="J69" s="206"/>
      <c r="K69" s="206"/>
      <c r="L69" s="206"/>
      <c r="M69" s="206"/>
      <c r="N69" s="207"/>
      <c r="O69" s="206" t="str" cm="1">
        <f t="array" ref="O69">IFERROR(INDEX('Base de Dados'!$A$3:$C$4990,SMALL(IF('Base de Dados'!$C$3:$C$4990=$B$48,ROW('Base de Dados'!$C$3:$C$4990)-2),ROW(A59)),1)," -")</f>
        <v xml:space="preserve"> -</v>
      </c>
      <c r="P69" s="206"/>
      <c r="Q69" s="206"/>
      <c r="R69" s="206"/>
      <c r="S69" s="206"/>
      <c r="T69" s="206"/>
      <c r="U69" s="207"/>
      <c r="V69" s="206" t="str" cm="1">
        <f t="array" ref="V69">IFERROR(INDEX('Base de Dados'!$A$3:$C$4990,SMALL(IF('Base de Dados'!$C$3:$C$4990=$B$48,ROW('Base de Dados'!$C$3:$C$4990)-2),ROW(A79)),1)," -")</f>
        <v xml:space="preserve"> -</v>
      </c>
      <c r="W69" s="206"/>
      <c r="X69" s="206"/>
      <c r="Y69" s="206"/>
      <c r="Z69" s="206"/>
      <c r="AA69" s="206"/>
      <c r="AB69" s="207"/>
    </row>
    <row r="70" spans="1:28" x14ac:dyDescent="0.25">
      <c r="A70" s="226" t="str" cm="1">
        <f t="array" ref="A70">IFERROR(INDEX('Base de Dados'!$A$3:$C$4990,SMALL(IF('Base de Dados'!$C$3:$C$4990=$B$48,ROW('Base de Dados'!$C$3:$C$4990)-2),ROW(A20)),1)," -")</f>
        <v xml:space="preserve"> -</v>
      </c>
      <c r="B70" s="226"/>
      <c r="C70" s="226"/>
      <c r="D70" s="226"/>
      <c r="E70" s="226"/>
      <c r="F70" s="226"/>
      <c r="G70" s="227"/>
      <c r="H70" s="208" t="str" cm="1">
        <f t="array" ref="H70">IFERROR(INDEX('Base de Dados'!$A$3:$C$4990,SMALL(IF('Base de Dados'!$C$3:$C$4990=$B$48,ROW('Base de Dados'!$C$3:$C$4990)-2),ROW(A40)),1)," -")</f>
        <v xml:space="preserve"> -</v>
      </c>
      <c r="I70" s="206"/>
      <c r="J70" s="206"/>
      <c r="K70" s="206"/>
      <c r="L70" s="206"/>
      <c r="M70" s="206"/>
      <c r="N70" s="207"/>
      <c r="O70" s="206" t="str" cm="1">
        <f t="array" ref="O70">IFERROR(INDEX('Base de Dados'!$A$3:$C$4990,SMALL(IF('Base de Dados'!$C$3:$C$4990=$B$48,ROW('Base de Dados'!$C$3:$C$4990)-2),ROW(A60)),1)," -")</f>
        <v xml:space="preserve"> -</v>
      </c>
      <c r="P70" s="206"/>
      <c r="Q70" s="206"/>
      <c r="R70" s="206"/>
      <c r="S70" s="206"/>
      <c r="T70" s="206"/>
      <c r="U70" s="207"/>
      <c r="V70" s="206" t="str" cm="1">
        <f t="array" ref="V70">IFERROR(INDEX('Base de Dados'!$A$3:$C$4990,SMALL(IF('Base de Dados'!$C$3:$C$4990=$B$48,ROW('Base de Dados'!$C$3:$C$4990)-2),ROW(A80)),1)," -")</f>
        <v xml:space="preserve"> -</v>
      </c>
      <c r="W70" s="206"/>
      <c r="X70" s="206"/>
      <c r="Y70" s="206"/>
      <c r="Z70" s="206"/>
      <c r="AA70" s="206"/>
      <c r="AB70" s="207"/>
    </row>
    <row r="72" spans="1:28" ht="18.75" x14ac:dyDescent="0.3">
      <c r="A72" s="211" t="s">
        <v>722</v>
      </c>
      <c r="B72" s="212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2"/>
      <c r="R72" s="212"/>
      <c r="S72" s="212"/>
      <c r="T72" s="212"/>
      <c r="U72" s="212"/>
      <c r="V72" s="212"/>
      <c r="W72" s="212"/>
      <c r="X72" s="212"/>
      <c r="Y72" s="212"/>
      <c r="Z72" s="212"/>
      <c r="AA72" s="212"/>
      <c r="AB72" s="212"/>
    </row>
    <row r="73" spans="1:28" ht="21" x14ac:dyDescent="0.35">
      <c r="A73" s="24" t="s">
        <v>723</v>
      </c>
      <c r="B73" s="233" t="s">
        <v>30</v>
      </c>
      <c r="C73" s="234"/>
      <c r="D73" s="234"/>
      <c r="E73" s="234"/>
      <c r="F73" s="234"/>
      <c r="G73" s="235"/>
      <c r="H73" s="23"/>
      <c r="I73" s="200" t="s">
        <v>724</v>
      </c>
      <c r="J73" s="201"/>
      <c r="K73" s="201"/>
      <c r="L73" s="202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209" t="s">
        <v>718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0"/>
      <c r="M75" s="210"/>
      <c r="N75" s="210"/>
      <c r="O75" s="210"/>
      <c r="P75" s="210"/>
      <c r="Q75" s="210"/>
      <c r="R75" s="210"/>
      <c r="S75" s="210"/>
      <c r="T75" s="210"/>
      <c r="U75" s="210"/>
      <c r="V75" s="210"/>
      <c r="W75" s="210"/>
      <c r="X75" s="210"/>
      <c r="Y75" s="210"/>
      <c r="Z75" s="210"/>
      <c r="AA75" s="210"/>
      <c r="AB75" s="210"/>
    </row>
    <row r="76" spans="1:28" x14ac:dyDescent="0.25">
      <c r="A76" s="217" t="str" cm="1">
        <f t="array" ref="A76">IFERROR(INDEX('Base de Dados'!$A$3:$M$4990,SMALL(IF('Base de Dados'!$M$3:$M$4990=$B$73,ROW('Base de Dados'!$M$3:$M$4990)-2),ROW(A1)),1),"-")</f>
        <v>Excel Avançado</v>
      </c>
      <c r="B76" s="217"/>
      <c r="C76" s="217"/>
      <c r="D76" s="217"/>
      <c r="E76" s="217"/>
      <c r="F76" s="217"/>
      <c r="G76" s="218"/>
      <c r="H76" s="216" t="str">
        <f t="array" ref="H76">IFERROR(INDEX('Base de Dados'!$A$3:$M$4990,SMALL(IF('Base de Dados'!$M$3:$M$4990=$B$73,ROW('Base de Dados'!$M$3:$M$4990)-2),ROW(A21)),1),"-")</f>
        <v>Não Espere Pelo Epitáfio!</v>
      </c>
      <c r="I76" s="204"/>
      <c r="J76" s="204"/>
      <c r="K76" s="204"/>
      <c r="L76" s="204"/>
      <c r="M76" s="204"/>
      <c r="N76" s="205"/>
      <c r="O76" s="220" t="str" cm="1">
        <f t="array" ref="O76">IFERROR(INDEX('Base de Dados'!$A$3:$M$4990,SMALL(IF('Base de Dados'!$M$3:$M$4990=$B$73,ROW('Base de Dados'!$M$3:$M$4990)-2),ROW(A41)),1),"-")</f>
        <v>Português Prático</v>
      </c>
      <c r="P76" s="221"/>
      <c r="Q76" s="221"/>
      <c r="R76" s="221"/>
      <c r="S76" s="221"/>
      <c r="T76" s="221"/>
      <c r="U76" s="222"/>
      <c r="V76" s="206" t="str" cm="1">
        <f t="array" ref="V76">IFERROR(INDEX('Base de Dados'!$A$3:$C$4990,SMALL(IF('Base de Dados'!$C$3:$C$4990=$B$48,ROW('Base de Dados'!$C$3:$C$4990)-2),ROW(A61)),1)," -")</f>
        <v xml:space="preserve"> -</v>
      </c>
      <c r="W76" s="206"/>
      <c r="X76" s="206"/>
      <c r="Y76" s="206"/>
      <c r="Z76" s="206"/>
      <c r="AA76" s="206"/>
      <c r="AB76" s="207"/>
    </row>
    <row r="77" spans="1:28" x14ac:dyDescent="0.25">
      <c r="A77" s="217" t="str" cm="1">
        <f t="array" ref="A77">IFERROR(INDEX('Base de Dados'!$A$3:$M$4990,SMALL(IF('Base de Dados'!$M$3:$M$4990=$B$73,ROW('Base de Dados'!$M$3:$M$4990)-2),ROW(A2)),1),"-")</f>
        <v>Constituição</v>
      </c>
      <c r="B77" s="217"/>
      <c r="C77" s="217"/>
      <c r="D77" s="217"/>
      <c r="E77" s="217"/>
      <c r="F77" s="217"/>
      <c r="G77" s="218"/>
      <c r="H77" s="216" t="str">
        <f t="array" ref="H77">IFERROR(INDEX('Base de Dados'!$A$3:$M$4990,SMALL(IF('Base de Dados'!$M$3:$M$4990=$B$73,ROW('Base de Dados'!$M$3:$M$4990)-2),ROW(A22)),1),"-")</f>
        <v>Não Nascemos Prontos!</v>
      </c>
      <c r="I77" s="204"/>
      <c r="J77" s="204"/>
      <c r="K77" s="204"/>
      <c r="L77" s="204"/>
      <c r="M77" s="204"/>
      <c r="N77" s="205"/>
      <c r="O77" s="220" t="str" cm="1">
        <f t="array" ref="O77">IFERROR(INDEX('Base de Dados'!$A$3:$M$4990,SMALL(IF('Base de Dados'!$M$3:$M$4990=$B$73,ROW('Base de Dados'!$M$3:$M$4990)-2),ROW(A42)),1),"-")</f>
        <v>Química (Ensino Médio)</v>
      </c>
      <c r="P77" s="221"/>
      <c r="Q77" s="221"/>
      <c r="R77" s="221"/>
      <c r="S77" s="221"/>
      <c r="T77" s="221"/>
      <c r="U77" s="222"/>
      <c r="V77" s="206" t="str" cm="1">
        <f t="array" ref="V77">IFERROR(INDEX('Base de Dados'!$A$3:$C$4990,SMALL(IF('Base de Dados'!$C$3:$C$4990=$B$48,ROW('Base de Dados'!$C$3:$C$4990)-2),ROW(A62)),1)," -")</f>
        <v xml:space="preserve"> -</v>
      </c>
      <c r="W77" s="206"/>
      <c r="X77" s="206"/>
      <c r="Y77" s="206"/>
      <c r="Z77" s="206"/>
      <c r="AA77" s="206"/>
      <c r="AB77" s="207"/>
    </row>
    <row r="78" spans="1:28" x14ac:dyDescent="0.25">
      <c r="A78" s="217" t="str" cm="1">
        <f t="array" ref="A78">IFERROR(INDEX('Base de Dados'!$A$3:$M$4990,SMALL(IF('Base de Dados'!$M$3:$M$4990=$B$73,ROW('Base de Dados'!$M$3:$M$4990)-2),ROW(A3)),1),"-")</f>
        <v>Noções Essenciais de Direito</v>
      </c>
      <c r="B78" s="217"/>
      <c r="C78" s="217"/>
      <c r="D78" s="217"/>
      <c r="E78" s="217"/>
      <c r="F78" s="217"/>
      <c r="G78" s="218"/>
      <c r="H78" s="216" t="str">
        <f t="array" ref="H78">IFERROR(INDEX('Base de Dados'!$A$3:$M$4990,SMALL(IF('Base de Dados'!$M$3:$M$4990=$B$73,ROW('Base de Dados'!$M$3:$M$4990)-2),ROW(A23)),1),"-")</f>
        <v>Filhos Brilhantes, Alunos Fascinantes</v>
      </c>
      <c r="I78" s="204"/>
      <c r="J78" s="204"/>
      <c r="K78" s="204"/>
      <c r="L78" s="204"/>
      <c r="M78" s="204"/>
      <c r="N78" s="205"/>
      <c r="O78" s="220" t="str" cm="1">
        <f t="array" ref="O78">IFERROR(INDEX('Base de Dados'!$A$3:$M$4990,SMALL(IF('Base de Dados'!$M$3:$M$4990=$B$73,ROW('Base de Dados'!$M$3:$M$4990)-2),ROW(A43)),1),"-")</f>
        <v>Teoria da Usinagem de Materiais</v>
      </c>
      <c r="P78" s="221"/>
      <c r="Q78" s="221"/>
      <c r="R78" s="221"/>
      <c r="S78" s="221"/>
      <c r="T78" s="221"/>
      <c r="U78" s="222"/>
      <c r="V78" s="206" t="str" cm="1">
        <f t="array" ref="V78">IFERROR(INDEX('Base de Dados'!$A$3:$C$4990,SMALL(IF('Base de Dados'!$C$3:$C$4990=$B$48,ROW('Base de Dados'!$C$3:$C$4990)-2),ROW(A63)),1)," -")</f>
        <v xml:space="preserve"> -</v>
      </c>
      <c r="W78" s="206"/>
      <c r="X78" s="206"/>
      <c r="Y78" s="206"/>
      <c r="Z78" s="206"/>
      <c r="AA78" s="206"/>
      <c r="AB78" s="207"/>
    </row>
    <row r="79" spans="1:28" x14ac:dyDescent="0.25">
      <c r="A79" s="217" t="str" cm="1">
        <f t="array" ref="A79">IFERROR(INDEX('Base de Dados'!$A$3:$M$4990,SMALL(IF('Base de Dados'!$M$3:$M$4990=$B$73,ROW('Base de Dados'!$M$3:$M$4990)-2),ROW(A4)),1),"-")</f>
        <v>Introdução à Economia Solidária</v>
      </c>
      <c r="B79" s="217"/>
      <c r="C79" s="217"/>
      <c r="D79" s="217"/>
      <c r="E79" s="217"/>
      <c r="F79" s="217"/>
      <c r="G79" s="218"/>
      <c r="H79" s="216" t="str">
        <f t="array" ref="H79">IFERROR(INDEX('Base de Dados'!$A$3:$M$4990,SMALL(IF('Base de Dados'!$M$3:$M$4990=$B$73,ROW('Base de Dados'!$M$3:$M$4990)-2),ROW(A24)),1),"-")</f>
        <v>Feliz</v>
      </c>
      <c r="I79" s="204"/>
      <c r="J79" s="204"/>
      <c r="K79" s="204"/>
      <c r="L79" s="204"/>
      <c r="M79" s="204"/>
      <c r="N79" s="205"/>
      <c r="O79" s="220" t="str" cm="1">
        <f t="array" ref="O79">IFERROR(INDEX('Base de Dados'!$A$3:$M$4990,SMALL(IF('Base de Dados'!$M$3:$M$4990=$B$73,ROW('Base de Dados'!$M$3:$M$4990)-2),ROW(A44)),1),"-")</f>
        <v>Elementos de Eletrônica Digital</v>
      </c>
      <c r="P79" s="221"/>
      <c r="Q79" s="221"/>
      <c r="R79" s="221"/>
      <c r="S79" s="221"/>
      <c r="T79" s="221"/>
      <c r="U79" s="222"/>
      <c r="V79" s="206" t="str" cm="1">
        <f t="array" ref="V79">IFERROR(INDEX('Base de Dados'!$A$3:$C$4990,SMALL(IF('Base de Dados'!$C$3:$C$4990=$B$48,ROW('Base de Dados'!$C$3:$C$4990)-2),ROW(A64)),1)," -")</f>
        <v xml:space="preserve"> -</v>
      </c>
      <c r="W79" s="206"/>
      <c r="X79" s="206"/>
      <c r="Y79" s="206"/>
      <c r="Z79" s="206"/>
      <c r="AA79" s="206"/>
      <c r="AB79" s="207"/>
    </row>
    <row r="80" spans="1:28" x14ac:dyDescent="0.25">
      <c r="A80" s="217" t="str" cm="1">
        <f t="array" ref="A80">IFERROR(INDEX('Base de Dados'!$A$3:$M$4990,SMALL(IF('Base de Dados'!$M$3:$M$4990=$B$73,ROW('Base de Dados'!$M$3:$M$4990)-2),ROW(A5)),1),"-")</f>
        <v>Antologia Poética</v>
      </c>
      <c r="B80" s="217"/>
      <c r="C80" s="217"/>
      <c r="D80" s="217"/>
      <c r="E80" s="217"/>
      <c r="F80" s="217"/>
      <c r="G80" s="218"/>
      <c r="H80" s="216" t="str">
        <f t="array" ref="H80">IFERROR(INDEX('Base de Dados'!$A$3:$M$4990,SMALL(IF('Base de Dados'!$M$3:$M$4990=$B$73,ROW('Base de Dados'!$M$3:$M$4990)-2),ROW(A25)),1),"-")</f>
        <v>História do Brasil</v>
      </c>
      <c r="I80" s="204"/>
      <c r="J80" s="204"/>
      <c r="K80" s="204"/>
      <c r="L80" s="204"/>
      <c r="M80" s="204"/>
      <c r="N80" s="205"/>
      <c r="O80" s="220" t="str" cm="1">
        <f t="array" ref="O80">IFERROR(INDEX('Base de Dados'!$A$3:$M$4990,SMALL(IF('Base de Dados'!$M$3:$M$4990=$B$73,ROW('Base de Dados'!$M$3:$M$4990)-2),ROW(A45)),1),"-")</f>
        <v>11º Congresso de Iniciação Científica</v>
      </c>
      <c r="P80" s="221"/>
      <c r="Q80" s="221"/>
      <c r="R80" s="221"/>
      <c r="S80" s="221"/>
      <c r="T80" s="221"/>
      <c r="U80" s="222"/>
      <c r="V80" s="206" t="str" cm="1">
        <f t="array" ref="V80">IFERROR(INDEX('Base de Dados'!$A$3:$C$4990,SMALL(IF('Base de Dados'!$C$3:$C$4990=$B$48,ROW('Base de Dados'!$C$3:$C$4990)-2),ROW(A65)),1)," -")</f>
        <v xml:space="preserve"> -</v>
      </c>
      <c r="W80" s="206"/>
      <c r="X80" s="206"/>
      <c r="Y80" s="206"/>
      <c r="Z80" s="206"/>
      <c r="AA80" s="206"/>
      <c r="AB80" s="207"/>
    </row>
    <row r="81" spans="1:28" x14ac:dyDescent="0.25">
      <c r="A81" s="217" t="str" cm="1">
        <f t="array" ref="A81">IFERROR(INDEX('Base de Dados'!$A$3:$M$4990,SMALL(IF('Base de Dados'!$M$3:$M$4990=$B$73,ROW('Base de Dados'!$M$3:$M$4990)-2),ROW(A6)),1),"-")</f>
        <v>Castelos de Marzipã</v>
      </c>
      <c r="B81" s="217"/>
      <c r="C81" s="217"/>
      <c r="D81" s="217"/>
      <c r="E81" s="217"/>
      <c r="F81" s="217"/>
      <c r="G81" s="218"/>
      <c r="H81" s="216" t="str">
        <f t="array" ref="H81">IFERROR(INDEX('Base de Dados'!$A$3:$M$4990,SMALL(IF('Base de Dados'!$M$3:$M$4990=$B$73,ROW('Base de Dados'!$M$3:$M$4990)-2),ROW(A26)),1),"-")</f>
        <v>A Bíblia do Caos</v>
      </c>
      <c r="I81" s="204"/>
      <c r="J81" s="204"/>
      <c r="K81" s="204"/>
      <c r="L81" s="204"/>
      <c r="M81" s="204"/>
      <c r="N81" s="205"/>
      <c r="O81" s="220" t="str" cm="1">
        <f t="array" ref="O81">IFERROR(INDEX('Base de Dados'!$A$3:$M$4990,SMALL(IF('Base de Dados'!$M$3:$M$4990=$B$73,ROW('Base de Dados'!$M$3:$M$4990)-2),ROW(A46)),1),"-")</f>
        <v>Viva Natural</v>
      </c>
      <c r="P81" s="221"/>
      <c r="Q81" s="221"/>
      <c r="R81" s="221"/>
      <c r="S81" s="221"/>
      <c r="T81" s="221"/>
      <c r="U81" s="222"/>
      <c r="V81" s="206" t="str" cm="1">
        <f t="array" ref="V81">IFERROR(INDEX('Base de Dados'!$A$3:$C$4990,SMALL(IF('Base de Dados'!$C$3:$C$4990=$B$48,ROW('Base de Dados'!$C$3:$C$4990)-2),ROW(A66)),1)," -")</f>
        <v xml:space="preserve"> -</v>
      </c>
      <c r="W81" s="206"/>
      <c r="X81" s="206"/>
      <c r="Y81" s="206"/>
      <c r="Z81" s="206"/>
      <c r="AA81" s="206"/>
      <c r="AB81" s="207"/>
    </row>
    <row r="82" spans="1:28" x14ac:dyDescent="0.25">
      <c r="A82" s="217" t="str" cm="1">
        <f t="array" ref="A82">IFERROR(INDEX('Base de Dados'!$A$3:$M$4990,SMALL(IF('Base de Dados'!$M$3:$M$4990=$B$73,ROW('Base de Dados'!$M$3:$M$4990)-2),ROW(A7)),1),"-")</f>
        <v>Um Certo Jaques Netan</v>
      </c>
      <c r="B82" s="217"/>
      <c r="C82" s="217"/>
      <c r="D82" s="217"/>
      <c r="E82" s="217"/>
      <c r="F82" s="217"/>
      <c r="G82" s="218"/>
      <c r="H82" s="216" t="str">
        <f t="array" ref="H82">IFERROR(INDEX('Base de Dados'!$A$3:$M$4990,SMALL(IF('Base de Dados'!$M$3:$M$4990=$B$73,ROW('Base de Dados'!$M$3:$M$4990)-2),ROW(A27)),1),"-")</f>
        <v>Manual de Administração Pessoal</v>
      </c>
      <c r="I82" s="204"/>
      <c r="J82" s="204"/>
      <c r="K82" s="204"/>
      <c r="L82" s="204"/>
      <c r="M82" s="204"/>
      <c r="N82" s="205"/>
      <c r="O82" s="220" t="str" cm="1">
        <f t="array" ref="O82">IFERROR(INDEX('Base de Dados'!$A$3:$M$4990,SMALL(IF('Base de Dados'!$M$3:$M$4990=$B$73,ROW('Base de Dados'!$M$3:$M$4990)-2),ROW(A47)),1),"-")</f>
        <v>Larousse Avançado - Inglês / Português</v>
      </c>
      <c r="P82" s="221"/>
      <c r="Q82" s="221"/>
      <c r="R82" s="221"/>
      <c r="S82" s="221"/>
      <c r="T82" s="221"/>
      <c r="U82" s="222"/>
      <c r="V82" s="206" t="str" cm="1">
        <f t="array" ref="V82">IFERROR(INDEX('Base de Dados'!$A$3:$C$4990,SMALL(IF('Base de Dados'!$C$3:$C$4990=$B$48,ROW('Base de Dados'!$C$3:$C$4990)-2),ROW(A67)),1)," -")</f>
        <v xml:space="preserve"> -</v>
      </c>
      <c r="W82" s="206"/>
      <c r="X82" s="206"/>
      <c r="Y82" s="206"/>
      <c r="Z82" s="206"/>
      <c r="AA82" s="206"/>
      <c r="AB82" s="207"/>
    </row>
    <row r="83" spans="1:28" x14ac:dyDescent="0.25">
      <c r="A83" s="217" t="str" cm="1">
        <f t="array" ref="A83">IFERROR(INDEX('Base de Dados'!$A$3:$M$4990,SMALL(IF('Base de Dados'!$M$3:$M$4990=$B$73,ROW('Base de Dados'!$M$3:$M$4990)-2),ROW(A8)),1),"-")</f>
        <v>O Cético</v>
      </c>
      <c r="B83" s="217"/>
      <c r="C83" s="217"/>
      <c r="D83" s="217"/>
      <c r="E83" s="217"/>
      <c r="F83" s="217"/>
      <c r="G83" s="218"/>
      <c r="H83" s="216" t="str">
        <f t="array" ref="H83">IFERROR(INDEX('Base de Dados'!$A$3:$M$4990,SMALL(IF('Base de Dados'!$M$3:$M$4990=$B$73,ROW('Base de Dados'!$M$3:$M$4990)-2),ROW(A28)),1),"-")</f>
        <v>Plano de Marketing para Micro e Pequena Empresa</v>
      </c>
      <c r="I83" s="204"/>
      <c r="J83" s="204"/>
      <c r="K83" s="204"/>
      <c r="L83" s="204"/>
      <c r="M83" s="204"/>
      <c r="N83" s="205"/>
      <c r="O83" s="220" t="str" cm="1">
        <f t="array" ref="O83">IFERROR(INDEX('Base de Dados'!$A$3:$M$4990,SMALL(IF('Base de Dados'!$M$3:$M$4990=$B$73,ROW('Base de Dados'!$M$3:$M$4990)-2),ROW(A48)),1),"-")</f>
        <v>Larousse Mini - Francês / Português</v>
      </c>
      <c r="P83" s="221"/>
      <c r="Q83" s="221"/>
      <c r="R83" s="221"/>
      <c r="S83" s="221"/>
      <c r="T83" s="221"/>
      <c r="U83" s="222"/>
      <c r="V83" s="206" t="str" cm="1">
        <f t="array" ref="V83">IFERROR(INDEX('Base de Dados'!$A$3:$C$4990,SMALL(IF('Base de Dados'!$C$3:$C$4990=$B$48,ROW('Base de Dados'!$C$3:$C$4990)-2),ROW(A68)),1)," -")</f>
        <v xml:space="preserve"> -</v>
      </c>
      <c r="W83" s="206"/>
      <c r="X83" s="206"/>
      <c r="Y83" s="206"/>
      <c r="Z83" s="206"/>
      <c r="AA83" s="206"/>
      <c r="AB83" s="207"/>
    </row>
    <row r="84" spans="1:28" x14ac:dyDescent="0.25">
      <c r="A84" s="217" t="str" cm="1">
        <f t="array" ref="A84">IFERROR(INDEX('Base de Dados'!$A$3:$M$4990,SMALL(IF('Base de Dados'!$M$3:$M$4990=$B$73,ROW('Base de Dados'!$M$3:$M$4990)-2),ROW(A9)),1),"-")</f>
        <v>Esaú e Jacó</v>
      </c>
      <c r="B84" s="217"/>
      <c r="C84" s="217"/>
      <c r="D84" s="217"/>
      <c r="E84" s="217"/>
      <c r="F84" s="217"/>
      <c r="G84" s="218"/>
      <c r="H84" s="216" t="str">
        <f t="array" ref="H84">IFERROR(INDEX('Base de Dados'!$A$3:$M$4990,SMALL(IF('Base de Dados'!$M$3:$M$4990=$B$73,ROW('Base de Dados'!$M$3:$M$4990)-2),ROW(A29)),1),"-")</f>
        <v>Prática Administrativas em Escritório</v>
      </c>
      <c r="I84" s="204"/>
      <c r="J84" s="204"/>
      <c r="K84" s="204"/>
      <c r="L84" s="204"/>
      <c r="M84" s="204"/>
      <c r="N84" s="205"/>
      <c r="O84" s="220" t="str" cm="1">
        <f t="array" ref="O84">IFERROR(INDEX('Base de Dados'!$A$3:$M$4990,SMALL(IF('Base de Dados'!$M$3:$M$4990=$B$73,ROW('Base de Dados'!$M$3:$M$4990)-2),ROW(A49)),1),"-")</f>
        <v>Minigramática</v>
      </c>
      <c r="P84" s="221"/>
      <c r="Q84" s="221"/>
      <c r="R84" s="221"/>
      <c r="S84" s="221"/>
      <c r="T84" s="221"/>
      <c r="U84" s="222"/>
      <c r="V84" s="206" t="str" cm="1">
        <f t="array" ref="V84">IFERROR(INDEX('Base de Dados'!$A$3:$C$4990,SMALL(IF('Base de Dados'!$C$3:$C$4990=$B$48,ROW('Base de Dados'!$C$3:$C$4990)-2),ROW(A69)),1)," -")</f>
        <v xml:space="preserve"> -</v>
      </c>
      <c r="W84" s="206"/>
      <c r="X84" s="206"/>
      <c r="Y84" s="206"/>
      <c r="Z84" s="206"/>
      <c r="AA84" s="206"/>
      <c r="AB84" s="207"/>
    </row>
    <row r="85" spans="1:28" x14ac:dyDescent="0.25">
      <c r="A85" s="217" t="str" cm="1">
        <f t="array" ref="A85">IFERROR(INDEX('Base de Dados'!$A$3:$M$4990,SMALL(IF('Base de Dados'!$M$3:$M$4990=$B$73,ROW('Base de Dados'!$M$3:$M$4990)-2),ROW(A10)),1),"-")</f>
        <v>Foi Assim</v>
      </c>
      <c r="B85" s="217"/>
      <c r="C85" s="217"/>
      <c r="D85" s="217"/>
      <c r="E85" s="217"/>
      <c r="F85" s="217"/>
      <c r="G85" s="218"/>
      <c r="H85" s="216" t="str">
        <f t="array" ref="H85">IFERROR(INDEX('Base de Dados'!$A$3:$M$4990,SMALL(IF('Base de Dados'!$M$3:$M$4990=$B$73,ROW('Base de Dados'!$M$3:$M$4990)-2),ROW(A30)),1),"-")</f>
        <v>Boas Notícias</v>
      </c>
      <c r="I85" s="204"/>
      <c r="J85" s="204"/>
      <c r="K85" s="204"/>
      <c r="L85" s="204"/>
      <c r="M85" s="204"/>
      <c r="N85" s="205"/>
      <c r="O85" s="220" t="str" cm="1">
        <f t="array" ref="O85">IFERROR(INDEX('Base de Dados'!$A$3:$M$4990,SMALL(IF('Base de Dados'!$M$3:$M$4990=$B$73,ROW('Base de Dados'!$M$3:$M$4990)-2),ROW(A50)),1),"-")</f>
        <v>Mini Aurélio - 8a edição</v>
      </c>
      <c r="P85" s="221"/>
      <c r="Q85" s="221"/>
      <c r="R85" s="221"/>
      <c r="S85" s="221"/>
      <c r="T85" s="221"/>
      <c r="U85" s="222"/>
      <c r="V85" s="206" t="str" cm="1">
        <f t="array" ref="V85">IFERROR(INDEX('Base de Dados'!$A$3:$C$4990,SMALL(IF('Base de Dados'!$C$3:$C$4990=$B$48,ROW('Base de Dados'!$C$3:$C$4990)-2),ROW(A70)),1)," -")</f>
        <v xml:space="preserve"> -</v>
      </c>
      <c r="W85" s="206"/>
      <c r="X85" s="206"/>
      <c r="Y85" s="206"/>
      <c r="Z85" s="206"/>
      <c r="AA85" s="206"/>
      <c r="AB85" s="207"/>
    </row>
    <row r="86" spans="1:28" x14ac:dyDescent="0.25">
      <c r="A86" s="217" t="str" cm="1">
        <f t="array" ref="A86">IFERROR(INDEX('Base de Dados'!$A$3:$M$4990,SMALL(IF('Base de Dados'!$M$3:$M$4990=$B$73,ROW('Base de Dados'!$M$3:$M$4990)-2),ROW(A11)),1),"-")</f>
        <v>Memórias Inventadas</v>
      </c>
      <c r="B86" s="217"/>
      <c r="C86" s="217"/>
      <c r="D86" s="217"/>
      <c r="E86" s="217"/>
      <c r="F86" s="217"/>
      <c r="G86" s="218"/>
      <c r="H86" s="216" t="str">
        <f t="array" ref="H86">IFERROR(INDEX('Base de Dados'!$A$3:$M$4990,SMALL(IF('Base de Dados'!$M$3:$M$4990=$B$73,ROW('Base de Dados'!$M$3:$M$4990)-2),ROW(A31)),1),"-")</f>
        <v>Boas Notícias 2 - Frases para compartilhar</v>
      </c>
      <c r="I86" s="204"/>
      <c r="J86" s="204"/>
      <c r="K86" s="204"/>
      <c r="L86" s="204"/>
      <c r="M86" s="204"/>
      <c r="N86" s="205"/>
      <c r="O86" s="220" t="str" cm="1">
        <f t="array" ref="O86">IFERROR(INDEX('Base de Dados'!$A$3:$M$4990,SMALL(IF('Base de Dados'!$M$3:$M$4990=$B$73,ROW('Base de Dados'!$M$3:$M$4990)-2),ROW(A51)),1),"-")</f>
        <v>Mini Aurélio - 7a edição</v>
      </c>
      <c r="P86" s="221"/>
      <c r="Q86" s="221"/>
      <c r="R86" s="221"/>
      <c r="S86" s="221"/>
      <c r="T86" s="221"/>
      <c r="U86" s="222"/>
      <c r="V86" s="206" t="str" cm="1">
        <f t="array" ref="V86">IFERROR(INDEX('Base de Dados'!$A$3:$C$4990,SMALL(IF('Base de Dados'!$C$3:$C$4990=$B$48,ROW('Base de Dados'!$C$3:$C$4990)-2),ROW(A71)),1)," -")</f>
        <v xml:space="preserve"> -</v>
      </c>
      <c r="W86" s="206"/>
      <c r="X86" s="206"/>
      <c r="Y86" s="206"/>
      <c r="Z86" s="206"/>
      <c r="AA86" s="206"/>
      <c r="AB86" s="207"/>
    </row>
    <row r="87" spans="1:28" x14ac:dyDescent="0.25">
      <c r="A87" s="217" t="str" cm="1">
        <f t="array" ref="A87">IFERROR(INDEX('Base de Dados'!$A$3:$M$4990,SMALL(IF('Base de Dados'!$M$3:$M$4990=$B$73,ROW('Base de Dados'!$M$3:$M$4990)-2),ROW(A12)),1),"-")</f>
        <v>Memórias Póstumas de Brás Cubas</v>
      </c>
      <c r="B87" s="217"/>
      <c r="C87" s="217"/>
      <c r="D87" s="217"/>
      <c r="E87" s="217"/>
      <c r="F87" s="217"/>
      <c r="G87" s="218"/>
      <c r="H87" s="216" t="str">
        <f t="array" ref="H87">IFERROR(INDEX('Base de Dados'!$A$3:$M$4990,SMALL(IF('Base de Dados'!$M$3:$M$4990=$B$73,ROW('Base de Dados'!$M$3:$M$4990)-2),ROW(A32)),1),"-")</f>
        <v>Reformas no Brasil: Balanço e Agenda</v>
      </c>
      <c r="I87" s="204"/>
      <c r="J87" s="204"/>
      <c r="K87" s="204"/>
      <c r="L87" s="204"/>
      <c r="M87" s="204"/>
      <c r="N87" s="205"/>
      <c r="O87" s="220" t="str" cm="1">
        <f t="array" ref="O87">IFERROR(INDEX('Base de Dados'!$A$3:$M$4990,SMALL(IF('Base de Dados'!$M$3:$M$4990=$B$73,ROW('Base de Dados'!$M$3:$M$4990)-2),ROW(A52)),1),"-")</f>
        <v>Minidicionário Inglês</v>
      </c>
      <c r="P87" s="221"/>
      <c r="Q87" s="221"/>
      <c r="R87" s="221"/>
      <c r="S87" s="221"/>
      <c r="T87" s="221"/>
      <c r="U87" s="222"/>
      <c r="V87" s="206" t="str" cm="1">
        <f t="array" ref="V87">IFERROR(INDEX('Base de Dados'!$A$3:$C$4990,SMALL(IF('Base de Dados'!$C$3:$C$4990=$B$48,ROW('Base de Dados'!$C$3:$C$4990)-2),ROW(A72)),1)," -")</f>
        <v xml:space="preserve"> -</v>
      </c>
      <c r="W87" s="206"/>
      <c r="X87" s="206"/>
      <c r="Y87" s="206"/>
      <c r="Z87" s="206"/>
      <c r="AA87" s="206"/>
      <c r="AB87" s="207"/>
    </row>
    <row r="88" spans="1:28" x14ac:dyDescent="0.25">
      <c r="A88" s="217" t="str" cm="1">
        <f t="array" ref="A88">IFERROR(INDEX('Base de Dados'!$A$3:$M$4990,SMALL(IF('Base de Dados'!$M$3:$M$4990=$B$73,ROW('Base de Dados'!$M$3:$M$4990)-2),ROW(A13)),1),"-")</f>
        <v>Quincas Borba</v>
      </c>
      <c r="B88" s="217"/>
      <c r="C88" s="217"/>
      <c r="D88" s="217"/>
      <c r="E88" s="217"/>
      <c r="F88" s="217"/>
      <c r="G88" s="218"/>
      <c r="H88" s="216" t="str">
        <f t="array" ref="H88">IFERROR(INDEX('Base de Dados'!$A$3:$M$4990,SMALL(IF('Base de Dados'!$M$3:$M$4990=$B$73,ROW('Base de Dados'!$M$3:$M$4990)-2),ROW(A33)),1),"-")</f>
        <v>Modernização, Ditadura e Democracia</v>
      </c>
      <c r="I88" s="204"/>
      <c r="J88" s="204"/>
      <c r="K88" s="204"/>
      <c r="L88" s="204"/>
      <c r="M88" s="204"/>
      <c r="N88" s="205"/>
      <c r="O88" s="220" t="str" cm="1">
        <f t="array" ref="O88">IFERROR(INDEX('Base de Dados'!$A$3:$M$4990,SMALL(IF('Base de Dados'!$M$3:$M$4990=$B$73,ROW('Base de Dados'!$M$3:$M$4990)-2),ROW(A53)),1),"-")</f>
        <v>Formação para Leituras Comentaristas</v>
      </c>
      <c r="P88" s="221"/>
      <c r="Q88" s="221"/>
      <c r="R88" s="221"/>
      <c r="S88" s="221"/>
      <c r="T88" s="221"/>
      <c r="U88" s="222"/>
      <c r="V88" s="206" t="str" cm="1">
        <f t="array" ref="V88">IFERROR(INDEX('Base de Dados'!$A$3:$C$4990,SMALL(IF('Base de Dados'!$C$3:$C$4990=$B$48,ROW('Base de Dados'!$C$3:$C$4990)-2),ROW(A73)),1)," -")</f>
        <v xml:space="preserve"> -</v>
      </c>
      <c r="W88" s="206"/>
      <c r="X88" s="206"/>
      <c r="Y88" s="206"/>
      <c r="Z88" s="206"/>
      <c r="AA88" s="206"/>
      <c r="AB88" s="207"/>
    </row>
    <row r="89" spans="1:28" x14ac:dyDescent="0.25">
      <c r="A89" s="217" t="str" cm="1">
        <f t="array" ref="A89">IFERROR(INDEX('Base de Dados'!$A$3:$M$4990,SMALL(IF('Base de Dados'!$M$3:$M$4990=$B$73,ROW('Base de Dados'!$M$3:$M$4990)-2),ROW(A14)),1),"-")</f>
        <v>A Senhora do Solar</v>
      </c>
      <c r="B89" s="217"/>
      <c r="C89" s="217"/>
      <c r="D89" s="217"/>
      <c r="E89" s="217"/>
      <c r="F89" s="217"/>
      <c r="G89" s="218"/>
      <c r="H89" s="216" t="str">
        <f t="array" ref="H89">IFERROR(INDEX('Base de Dados'!$A$3:$M$4990,SMALL(IF('Base de Dados'!$M$3:$M$4990=$B$73,ROW('Base de Dados'!$M$3:$M$4990)-2),ROW(A34)),1),"-")</f>
        <v>República Alvorada</v>
      </c>
      <c r="I89" s="204"/>
      <c r="J89" s="204"/>
      <c r="K89" s="204"/>
      <c r="L89" s="204"/>
      <c r="M89" s="204"/>
      <c r="N89" s="205"/>
      <c r="O89" s="220" t="str" cm="1">
        <f t="array" ref="O89">IFERROR(INDEX('Base de Dados'!$A$3:$M$4990,SMALL(IF('Base de Dados'!$M$3:$M$4990=$B$73,ROW('Base de Dados'!$M$3:$M$4990)-2),ROW(A54)),1),"-")</f>
        <v>Das Causas Primárias</v>
      </c>
      <c r="P89" s="221"/>
      <c r="Q89" s="221"/>
      <c r="R89" s="221"/>
      <c r="S89" s="221"/>
      <c r="T89" s="221"/>
      <c r="U89" s="222"/>
      <c r="V89" s="206" t="str" cm="1">
        <f t="array" ref="V89">IFERROR(INDEX('Base de Dados'!$A$3:$C$4990,SMALL(IF('Base de Dados'!$C$3:$C$4990=$B$48,ROW('Base de Dados'!$C$3:$C$4990)-2),ROW(A74)),1)," -")</f>
        <v xml:space="preserve"> -</v>
      </c>
      <c r="W89" s="206"/>
      <c r="X89" s="206"/>
      <c r="Y89" s="206"/>
      <c r="Z89" s="206"/>
      <c r="AA89" s="206"/>
      <c r="AB89" s="207"/>
    </row>
    <row r="90" spans="1:28" x14ac:dyDescent="0.25">
      <c r="A90" s="217" t="str" cm="1">
        <f t="array" ref="A90">IFERROR(INDEX('Base de Dados'!$A$3:$M$4990,SMALL(IF('Base de Dados'!$M$3:$M$4990=$B$73,ROW('Base de Dados'!$M$3:$M$4990)-2),ROW(A15)),1),"-")</f>
        <v>Gabriela, Cravo e Canela</v>
      </c>
      <c r="B90" s="217"/>
      <c r="C90" s="217"/>
      <c r="D90" s="217"/>
      <c r="E90" s="217"/>
      <c r="F90" s="217"/>
      <c r="G90" s="218"/>
      <c r="H90" s="216" t="str">
        <f t="array" ref="H90">IFERROR(INDEX('Base de Dados'!$A$3:$M$4990,SMALL(IF('Base de Dados'!$M$3:$M$4990=$B$73,ROW('Base de Dados'!$M$3:$M$4990)-2),ROW(A35)),1),"-")</f>
        <v>Programa Escolar de Pesquisa I</v>
      </c>
      <c r="I90" s="204"/>
      <c r="J90" s="204"/>
      <c r="K90" s="204"/>
      <c r="L90" s="204"/>
      <c r="M90" s="204"/>
      <c r="N90" s="205"/>
      <c r="O90" s="220" t="str" cm="1">
        <f t="array" ref="O90">IFERROR(INDEX('Base de Dados'!$A$3:$M$4990,SMALL(IF('Base de Dados'!$M$3:$M$4990=$B$73,ROW('Base de Dados'!$M$3:$M$4990)-2),ROW(A55)),1),"-")</f>
        <v>O Poder da Esperança</v>
      </c>
      <c r="P90" s="221"/>
      <c r="Q90" s="221"/>
      <c r="R90" s="221"/>
      <c r="S90" s="221"/>
      <c r="T90" s="221"/>
      <c r="U90" s="222"/>
      <c r="V90" s="206" t="str" cm="1">
        <f t="array" ref="V90">IFERROR(INDEX('Base de Dados'!$A$3:$C$4990,SMALL(IF('Base de Dados'!$C$3:$C$4990=$B$48,ROW('Base de Dados'!$C$3:$C$4990)-2),ROW(A75)),1)," -")</f>
        <v xml:space="preserve"> -</v>
      </c>
      <c r="W90" s="206"/>
      <c r="X90" s="206"/>
      <c r="Y90" s="206"/>
      <c r="Z90" s="206"/>
      <c r="AA90" s="206"/>
      <c r="AB90" s="207"/>
    </row>
    <row r="91" spans="1:28" x14ac:dyDescent="0.25">
      <c r="A91" s="217" t="str" cm="1">
        <f t="array" ref="A91">IFERROR(INDEX('Base de Dados'!$A$3:$M$4990,SMALL(IF('Base de Dados'!$M$3:$M$4990=$B$73,ROW('Base de Dados'!$M$3:$M$4990)-2),ROW(A16)),1),"-")</f>
        <v>Todos os Contos</v>
      </c>
      <c r="B91" s="217"/>
      <c r="C91" s="217"/>
      <c r="D91" s="217"/>
      <c r="E91" s="217"/>
      <c r="F91" s="217"/>
      <c r="G91" s="218"/>
      <c r="H91" s="216" t="str">
        <f t="array" ref="H91">IFERROR(INDEX('Base de Dados'!$A$3:$M$4990,SMALL(IF('Base de Dados'!$M$3:$M$4990=$B$73,ROW('Base de Dados'!$M$3:$M$4990)-2),ROW(A36)),1),"-")</f>
        <v>Programa Escolar de Pesquisa II</v>
      </c>
      <c r="I91" s="204"/>
      <c r="J91" s="204"/>
      <c r="K91" s="204"/>
      <c r="L91" s="204"/>
      <c r="M91" s="204"/>
      <c r="N91" s="205"/>
      <c r="O91" s="220" t="str" cm="1">
        <f t="array" ref="O91">IFERROR(INDEX('Base de Dados'!$A$3:$M$4990,SMALL(IF('Base de Dados'!$M$3:$M$4990=$B$73,ROW('Base de Dados'!$M$3:$M$4990)-2),ROW(A56)),1),"-")</f>
        <v>O Tear do Destino</v>
      </c>
      <c r="P91" s="221"/>
      <c r="Q91" s="221"/>
      <c r="R91" s="221"/>
      <c r="S91" s="221"/>
      <c r="T91" s="221"/>
      <c r="U91" s="222"/>
      <c r="V91" s="206" t="str" cm="1">
        <f t="array" ref="V91">IFERROR(INDEX('Base de Dados'!$A$3:$C$4990,SMALL(IF('Base de Dados'!$C$3:$C$4990=$B$48,ROW('Base de Dados'!$C$3:$C$4990)-2),ROW(A76)),1)," -")</f>
        <v xml:space="preserve"> -</v>
      </c>
      <c r="W91" s="206"/>
      <c r="X91" s="206"/>
      <c r="Y91" s="206"/>
      <c r="Z91" s="206"/>
      <c r="AA91" s="206"/>
      <c r="AB91" s="207"/>
    </row>
    <row r="92" spans="1:28" x14ac:dyDescent="0.25">
      <c r="A92" s="217" t="str" cm="1">
        <f t="array" ref="A92">IFERROR(INDEX('Base de Dados'!$A$3:$M$4990,SMALL(IF('Base de Dados'!$M$3:$M$4990=$B$73,ROW('Base de Dados'!$M$3:$M$4990)-2),ROW(A17)),1),"-")</f>
        <v>Como Gerenciar seu Chefe</v>
      </c>
      <c r="B92" s="217"/>
      <c r="C92" s="217"/>
      <c r="D92" s="217"/>
      <c r="E92" s="217"/>
      <c r="F92" s="217"/>
      <c r="G92" s="218"/>
      <c r="H92" s="216" t="str">
        <f t="array" ref="H92">IFERROR(INDEX('Base de Dados'!$A$3:$M$4990,SMALL(IF('Base de Dados'!$M$3:$M$4990=$B$73,ROW('Base de Dados'!$M$3:$M$4990)-2),ROW(A37)),1),"-")</f>
        <v>Programa Escolar de Pesquisa III</v>
      </c>
      <c r="I92" s="204"/>
      <c r="J92" s="204"/>
      <c r="K92" s="204"/>
      <c r="L92" s="204"/>
      <c r="M92" s="204"/>
      <c r="N92" s="205"/>
      <c r="O92" s="220" t="str" cm="1">
        <f t="array" ref="O92">IFERROR(INDEX('Base de Dados'!$A$3:$M$4990,SMALL(IF('Base de Dados'!$M$3:$M$4990=$B$73,ROW('Base de Dados'!$M$3:$M$4990)-2),ROW(A57)),1),"-")</f>
        <v>Imaginário, história oral &amp; transcendentalismo</v>
      </c>
      <c r="P92" s="221"/>
      <c r="Q92" s="221"/>
      <c r="R92" s="221"/>
      <c r="S92" s="221"/>
      <c r="T92" s="221"/>
      <c r="U92" s="222"/>
      <c r="V92" s="206" t="str" cm="1">
        <f t="array" ref="V92">IFERROR(INDEX('Base de Dados'!$A$3:$C$4990,SMALL(IF('Base de Dados'!$C$3:$C$4990=$B$48,ROW('Base de Dados'!$C$3:$C$4990)-2),ROW(A77)),1)," -")</f>
        <v xml:space="preserve"> -</v>
      </c>
      <c r="W92" s="206"/>
      <c r="X92" s="206"/>
      <c r="Y92" s="206"/>
      <c r="Z92" s="206"/>
      <c r="AA92" s="206"/>
      <c r="AB92" s="207"/>
    </row>
    <row r="93" spans="1:28" x14ac:dyDescent="0.25">
      <c r="A93" s="217" t="str" cm="1">
        <f t="array" ref="A93">IFERROR(INDEX('Base de Dados'!$A$3:$M$4990,SMALL(IF('Base de Dados'!$M$3:$M$4990=$B$73,ROW('Base de Dados'!$M$3:$M$4990)-2),ROW(A18)),1),"-")</f>
        <v>Seja Feliz : Diga não à Depressão</v>
      </c>
      <c r="B93" s="217"/>
      <c r="C93" s="217"/>
      <c r="D93" s="217"/>
      <c r="E93" s="217"/>
      <c r="F93" s="217"/>
      <c r="G93" s="218"/>
      <c r="H93" s="216" t="str">
        <f t="array" ref="H93">IFERROR(INDEX('Base de Dados'!$A$3:$M$4990,SMALL(IF('Base de Dados'!$M$3:$M$4990=$B$73,ROW('Base de Dados'!$M$3:$M$4990)-2),ROW(A38)),1),"-")</f>
        <v>Programa Escolar de Pesquisa IV</v>
      </c>
      <c r="I93" s="204"/>
      <c r="J93" s="204"/>
      <c r="K93" s="204"/>
      <c r="L93" s="204"/>
      <c r="M93" s="204"/>
      <c r="N93" s="205"/>
      <c r="O93" s="220" t="str" cm="1">
        <f t="array" ref="O93">IFERROR(INDEX('Base de Dados'!$A$3:$M$4990,SMALL(IF('Base de Dados'!$M$3:$M$4990=$B$73,ROW('Base de Dados'!$M$3:$M$4990)-2),ROW(A58)),1),"-")</f>
        <v>O Ministérios de Leitores e Salmistas</v>
      </c>
      <c r="P93" s="221"/>
      <c r="Q93" s="221"/>
      <c r="R93" s="221"/>
      <c r="S93" s="221"/>
      <c r="T93" s="221"/>
      <c r="U93" s="222"/>
      <c r="V93" s="206" t="str" cm="1">
        <f t="array" ref="V93">IFERROR(INDEX('Base de Dados'!$A$3:$C$4990,SMALL(IF('Base de Dados'!$C$3:$C$4990=$B$48,ROW('Base de Dados'!$C$3:$C$4990)-2),ROW(A78)),1)," -")</f>
        <v xml:space="preserve"> -</v>
      </c>
      <c r="W93" s="206"/>
      <c r="X93" s="206"/>
      <c r="Y93" s="206"/>
      <c r="Z93" s="206"/>
      <c r="AA93" s="206"/>
      <c r="AB93" s="207"/>
    </row>
    <row r="94" spans="1:28" x14ac:dyDescent="0.25">
      <c r="A94" s="217" t="str" cm="1">
        <f t="array" ref="A94">IFERROR(INDEX('Base de Dados'!$A$3:$M$4990,SMALL(IF('Base de Dados'!$M$3:$M$4990=$B$73,ROW('Base de Dados'!$M$3:$M$4990)-2),ROW(A19)),1),"-")</f>
        <v>Arquivística: temas contemporâneos</v>
      </c>
      <c r="B94" s="217"/>
      <c r="C94" s="217"/>
      <c r="D94" s="217"/>
      <c r="E94" s="217"/>
      <c r="F94" s="217"/>
      <c r="G94" s="218"/>
      <c r="H94" s="216" t="str">
        <f t="array" ref="H94">IFERROR(INDEX('Base de Dados'!$A$3:$M$4990,SMALL(IF('Base de Dados'!$M$3:$M$4990=$B$73,ROW('Base de Dados'!$M$3:$M$4990)-2),ROW(A39)),1),"-")</f>
        <v>Atlas Geográfico Escolar</v>
      </c>
      <c r="I94" s="204"/>
      <c r="J94" s="204"/>
      <c r="K94" s="204"/>
      <c r="L94" s="204"/>
      <c r="M94" s="204"/>
      <c r="N94" s="205"/>
      <c r="O94" s="220" t="str" cm="1">
        <f t="array" ref="O94">IFERROR(INDEX('Base de Dados'!$A$3:$M$4990,SMALL(IF('Base de Dados'!$M$3:$M$4990=$B$73,ROW('Base de Dados'!$M$3:$M$4990)-2),ROW(A59)),1),"-")</f>
        <v>Leituras e escritas do outro e de si na construção de identidades</v>
      </c>
      <c r="P94" s="221"/>
      <c r="Q94" s="221"/>
      <c r="R94" s="221"/>
      <c r="S94" s="221"/>
      <c r="T94" s="221"/>
      <c r="U94" s="222"/>
      <c r="V94" s="206" t="str" cm="1">
        <f t="array" ref="V94">IFERROR(INDEX('Base de Dados'!$A$3:$C$4990,SMALL(IF('Base de Dados'!$C$3:$C$4990=$B$48,ROW('Base de Dados'!$C$3:$C$4990)-2),ROW(A79)),1)," -")</f>
        <v xml:space="preserve"> -</v>
      </c>
      <c r="W94" s="206"/>
      <c r="X94" s="206"/>
      <c r="Y94" s="206"/>
      <c r="Z94" s="206"/>
      <c r="AA94" s="206"/>
      <c r="AB94" s="207"/>
    </row>
    <row r="95" spans="1:28" x14ac:dyDescent="0.25">
      <c r="A95" s="217" t="str" cm="1">
        <f t="array" ref="A95">IFERROR(INDEX('Base de Dados'!$A$3:$M$4990,SMALL(IF('Base de Dados'!$M$3:$M$4990=$B$73,ROW('Base de Dados'!$M$3:$M$4990)-2),ROW(A20)),1),"-")</f>
        <v>Não se Desespere!</v>
      </c>
      <c r="B95" s="217"/>
      <c r="C95" s="217"/>
      <c r="D95" s="217"/>
      <c r="E95" s="217"/>
      <c r="F95" s="217"/>
      <c r="G95" s="218"/>
      <c r="H95" s="216" t="str">
        <f t="array" ref="H95">IFERROR(INDEX('Base de Dados'!$A$3:$M$4990,SMALL(IF('Base de Dados'!$M$3:$M$4990=$B$73,ROW('Base de Dados'!$M$3:$M$4990)-2),ROW(A40)),1),"-")</f>
        <v>Biologia (Ensino Médio)</v>
      </c>
      <c r="I95" s="204"/>
      <c r="J95" s="204"/>
      <c r="K95" s="204"/>
      <c r="L95" s="204"/>
      <c r="M95" s="204"/>
      <c r="N95" s="205"/>
      <c r="O95" s="223" t="str" cm="1">
        <f t="array" ref="O95">IFERROR(INDEX('Base de Dados'!$A$3:$M$4990,SMALL(IF('Base de Dados'!$M$3:$M$4990=$B$73,ROW('Base de Dados'!$M$3:$M$4990)-2),ROW(A60)),1),"-")</f>
        <v>-</v>
      </c>
      <c r="P95" s="224"/>
      <c r="Q95" s="224"/>
      <c r="R95" s="224"/>
      <c r="S95" s="224"/>
      <c r="T95" s="224"/>
      <c r="U95" s="225"/>
      <c r="V95" s="206" t="str" cm="1">
        <f t="array" ref="V95">IFERROR(INDEX('Base de Dados'!$A$3:$C$4990,SMALL(IF('Base de Dados'!$C$3:$C$4990=$B$48,ROW('Base de Dados'!$C$3:$C$4990)-2),ROW(A80)),1)," -")</f>
        <v xml:space="preserve"> -</v>
      </c>
      <c r="W95" s="206"/>
      <c r="X95" s="206"/>
      <c r="Y95" s="206"/>
      <c r="Z95" s="206"/>
      <c r="AA95" s="206"/>
      <c r="AB95" s="207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211" t="s">
        <v>725</v>
      </c>
      <c r="B97" s="212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  <c r="AA97" s="212"/>
      <c r="AB97" s="212"/>
    </row>
    <row r="98" spans="1:28" ht="21" x14ac:dyDescent="0.35">
      <c r="A98" s="24" t="s">
        <v>726</v>
      </c>
      <c r="B98" s="236" t="s">
        <v>34</v>
      </c>
      <c r="C98" s="237"/>
      <c r="D98" s="237"/>
      <c r="E98" s="237"/>
      <c r="F98" s="237"/>
      <c r="G98" s="238"/>
      <c r="H98" s="23"/>
      <c r="I98" s="200" t="s">
        <v>727</v>
      </c>
      <c r="J98" s="201"/>
      <c r="K98" s="201"/>
      <c r="L98" s="202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209" t="s">
        <v>718</v>
      </c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  <c r="AA100" s="210"/>
      <c r="AB100" s="210"/>
    </row>
    <row r="101" spans="1:28" x14ac:dyDescent="0.25">
      <c r="A101" s="217" t="str" cm="1">
        <f t="array" ref="A101">IFERROR(INDEX('Base de Dados'!$A$3:$M$4990,SMALL(IF('Base de Dados'!$F$3:$F$4990=$B$98,ROW('Base de Dados'!$F$3:$F$4990)-2),ROW(A1)),1),"-")</f>
        <v>Agonia do Eros</v>
      </c>
      <c r="B101" s="217"/>
      <c r="C101" s="217"/>
      <c r="D101" s="217"/>
      <c r="E101" s="217"/>
      <c r="F101" s="217"/>
      <c r="G101" s="218"/>
      <c r="H101" s="216" t="str">
        <f t="array" ref="H101">IFERROR(INDEX('Base de Dados'!$A$3:$M$4990,SMALL(IF('Base de Dados'!$F$3:$F$4990=$B$98,ROW('Base de Dados'!$F$3:$F$4990)-2),ROW(A21)),1),"-")</f>
        <v>-</v>
      </c>
      <c r="I101" s="204"/>
      <c r="J101" s="204"/>
      <c r="K101" s="204"/>
      <c r="L101" s="204"/>
      <c r="M101" s="204"/>
      <c r="N101" s="205"/>
      <c r="O101" s="217" t="str" cm="1">
        <f t="array" ref="O101">IFERROR(INDEX('Base de Dados'!$A$3:$M$4990,SMALL(IF('Base de Dados'!$F$3:$F$4990=$B$98,ROW('Base de Dados'!$F$3:$F$4990)-2),ROW(A41)),1),"-")</f>
        <v>-</v>
      </c>
      <c r="P101" s="217"/>
      <c r="Q101" s="217"/>
      <c r="R101" s="217"/>
      <c r="S101" s="217"/>
      <c r="T101" s="217"/>
      <c r="U101" s="218"/>
      <c r="V101" s="204" t="str" cm="1">
        <f t="array" ref="V101">IFERROR(INDEX('Base de Dados'!$A$3:$M$4990,SMALL(IF('Base de Dados'!$F$3:$F$4990=$B$98,ROW('Base de Dados'!$F$3:$F$4990)-2),ROW(A61)),1),"-")</f>
        <v>-</v>
      </c>
      <c r="W101" s="204"/>
      <c r="X101" s="204"/>
      <c r="Y101" s="204"/>
      <c r="Z101" s="204"/>
      <c r="AA101" s="204"/>
      <c r="AB101" s="205"/>
    </row>
    <row r="102" spans="1:28" x14ac:dyDescent="0.25">
      <c r="A102" s="217" t="str" cm="1">
        <f t="array" ref="A102">IFERROR(INDEX('Base de Dados'!$A$3:$M$4990,SMALL(IF('Base de Dados'!$F$3:$F$4990=$B$98,ROW('Base de Dados'!$F$3:$F$4990)-2),ROW(A2)),1),"-")</f>
        <v>Sociedade do Cansaço</v>
      </c>
      <c r="B102" s="217"/>
      <c r="C102" s="217"/>
      <c r="D102" s="217"/>
      <c r="E102" s="217"/>
      <c r="F102" s="217"/>
      <c r="G102" s="218"/>
      <c r="H102" s="219" t="str" cm="1">
        <f t="array" ref="H102">IFERROR(INDEX('Base de Dados'!$A$3:$M$4990,SMALL(IF('Base de Dados'!$F$3:$F$4990=$B$98,ROW('Base de Dados'!$F$3:$F$4990)-2),ROW(A22)),1),"-")</f>
        <v>-</v>
      </c>
      <c r="I102" s="217"/>
      <c r="J102" s="217"/>
      <c r="K102" s="217"/>
      <c r="L102" s="217"/>
      <c r="M102" s="217"/>
      <c r="N102" s="218"/>
      <c r="O102" s="217" t="str" cm="1">
        <f t="array" ref="O102">IFERROR(INDEX('Base de Dados'!$A$3:$M$4990,SMALL(IF('Base de Dados'!$F$3:$F$4990=$B$98,ROW('Base de Dados'!$F$3:$F$4990)-2),ROW(A42)),1),"-")</f>
        <v>-</v>
      </c>
      <c r="P102" s="217"/>
      <c r="Q102" s="217"/>
      <c r="R102" s="217"/>
      <c r="S102" s="217"/>
      <c r="T102" s="217"/>
      <c r="U102" s="218"/>
      <c r="V102" s="204" t="str" cm="1">
        <f t="array" ref="V102">IFERROR(INDEX('Base de Dados'!$A$3:$M$4990,SMALL(IF('Base de Dados'!$F$3:$F$4990=$B$98,ROW('Base de Dados'!$F$3:$F$4990)-2),ROW(A62)),1),"-")</f>
        <v>-</v>
      </c>
      <c r="W102" s="204"/>
      <c r="X102" s="204"/>
      <c r="Y102" s="204"/>
      <c r="Z102" s="204"/>
      <c r="AA102" s="204"/>
      <c r="AB102" s="205"/>
    </row>
    <row r="103" spans="1:28" x14ac:dyDescent="0.25">
      <c r="A103" s="217" t="str" cm="1">
        <f t="array" ref="A103">IFERROR(INDEX('Base de Dados'!$A$3:$M$4990,SMALL(IF('Base de Dados'!$F$3:$F$4990=$B$98,ROW('Base de Dados'!$F$3:$F$4990)-2),ROW(A3)),1),"-")</f>
        <v>Não se Desespere!</v>
      </c>
      <c r="B103" s="217"/>
      <c r="C103" s="217"/>
      <c r="D103" s="217"/>
      <c r="E103" s="217"/>
      <c r="F103" s="217"/>
      <c r="G103" s="218"/>
      <c r="H103" s="219" t="str" cm="1">
        <f t="array" ref="H103">IFERROR(INDEX('Base de Dados'!$A$3:$M$4990,SMALL(IF('Base de Dados'!$F$3:$F$4990=$B$98,ROW('Base de Dados'!$F$3:$F$4990)-2),ROW(A23)),1),"-")</f>
        <v>-</v>
      </c>
      <c r="I103" s="217"/>
      <c r="J103" s="217"/>
      <c r="K103" s="217"/>
      <c r="L103" s="217"/>
      <c r="M103" s="217"/>
      <c r="N103" s="218"/>
      <c r="O103" s="217" t="str" cm="1">
        <f t="array" ref="O103">IFERROR(INDEX('Base de Dados'!$A$3:$M$4990,SMALL(IF('Base de Dados'!$F$3:$F$4990=$B$98,ROW('Base de Dados'!$F$3:$F$4990)-2),ROW(A43)),1),"-")</f>
        <v>-</v>
      </c>
      <c r="P103" s="217"/>
      <c r="Q103" s="217"/>
      <c r="R103" s="217"/>
      <c r="S103" s="217"/>
      <c r="T103" s="217"/>
      <c r="U103" s="218"/>
      <c r="V103" s="204" t="str" cm="1">
        <f t="array" ref="V103">IFERROR(INDEX('Base de Dados'!$A$3:$M$4990,SMALL(IF('Base de Dados'!$F$3:$F$4990=$B$98,ROW('Base de Dados'!$F$3:$F$4990)-2),ROW(A63)),1),"-")</f>
        <v>-</v>
      </c>
      <c r="W103" s="204"/>
      <c r="X103" s="204"/>
      <c r="Y103" s="204"/>
      <c r="Z103" s="204"/>
      <c r="AA103" s="204"/>
      <c r="AB103" s="205"/>
    </row>
    <row r="104" spans="1:28" x14ac:dyDescent="0.25">
      <c r="A104" s="217" t="str" cm="1">
        <f t="array" ref="A104">IFERROR(INDEX('Base de Dados'!$A$3:$M$4990,SMALL(IF('Base de Dados'!$F$3:$F$4990=$B$98,ROW('Base de Dados'!$F$3:$F$4990)-2),ROW(A4)),1),"-")</f>
        <v>Não Espere Pelo Epitáfio!</v>
      </c>
      <c r="B104" s="217"/>
      <c r="C104" s="217"/>
      <c r="D104" s="217"/>
      <c r="E104" s="217"/>
      <c r="F104" s="217"/>
      <c r="G104" s="218"/>
      <c r="H104" s="219" t="str" cm="1">
        <f t="array" ref="H104">IFERROR(INDEX('Base de Dados'!$A$3:$M$4990,SMALL(IF('Base de Dados'!$F$3:$F$4990=$B$98,ROW('Base de Dados'!$F$3:$F$4990)-2),ROW(A24)),1),"-")</f>
        <v>-</v>
      </c>
      <c r="I104" s="217"/>
      <c r="J104" s="217"/>
      <c r="K104" s="217"/>
      <c r="L104" s="217"/>
      <c r="M104" s="217"/>
      <c r="N104" s="218"/>
      <c r="O104" s="217" t="str" cm="1">
        <f t="array" ref="O104">IFERROR(INDEX('Base de Dados'!$A$3:$M$4990,SMALL(IF('Base de Dados'!$F$3:$F$4990=$B$98,ROW('Base de Dados'!$F$3:$F$4990)-2),ROW(A44)),1),"-")</f>
        <v>-</v>
      </c>
      <c r="P104" s="217"/>
      <c r="Q104" s="217"/>
      <c r="R104" s="217"/>
      <c r="S104" s="217"/>
      <c r="T104" s="217"/>
      <c r="U104" s="218"/>
      <c r="V104" s="204" t="str" cm="1">
        <f t="array" ref="V104">IFERROR(INDEX('Base de Dados'!$A$3:$M$4990,SMALL(IF('Base de Dados'!$F$3:$F$4990=$B$98,ROW('Base de Dados'!$F$3:$F$4990)-2),ROW(A64)),1),"-")</f>
        <v>-</v>
      </c>
      <c r="W104" s="204"/>
      <c r="X104" s="204"/>
      <c r="Y104" s="204"/>
      <c r="Z104" s="204"/>
      <c r="AA104" s="204"/>
      <c r="AB104" s="205"/>
    </row>
    <row r="105" spans="1:28" x14ac:dyDescent="0.25">
      <c r="A105" s="217" t="str" cm="1">
        <f t="array" ref="A105">IFERROR(INDEX('Base de Dados'!$A$3:$M$4990,SMALL(IF('Base de Dados'!$F$3:$F$4990=$B$98,ROW('Base de Dados'!$F$3:$F$4990)-2),ROW(A5)),1),"-")</f>
        <v>Não Nascemos Prontos!</v>
      </c>
      <c r="B105" s="217"/>
      <c r="C105" s="217"/>
      <c r="D105" s="217"/>
      <c r="E105" s="217"/>
      <c r="F105" s="217"/>
      <c r="G105" s="218"/>
      <c r="H105" s="219" t="str" cm="1">
        <f t="array" ref="H105">IFERROR(INDEX('Base de Dados'!$A$3:$M$4990,SMALL(IF('Base de Dados'!$F$3:$F$4990=$B$98,ROW('Base de Dados'!$F$3:$F$4990)-2),ROW(A25)),1),"-")</f>
        <v>-</v>
      </c>
      <c r="I105" s="217"/>
      <c r="J105" s="217"/>
      <c r="K105" s="217"/>
      <c r="L105" s="217"/>
      <c r="M105" s="217"/>
      <c r="N105" s="218"/>
      <c r="O105" s="217" t="str" cm="1">
        <f t="array" ref="O105">IFERROR(INDEX('Base de Dados'!$A$3:$M$4990,SMALL(IF('Base de Dados'!$F$3:$F$4990=$B$98,ROW('Base de Dados'!$F$3:$F$4990)-2),ROW(A45)),1),"-")</f>
        <v>-</v>
      </c>
      <c r="P105" s="217"/>
      <c r="Q105" s="217"/>
      <c r="R105" s="217"/>
      <c r="S105" s="217"/>
      <c r="T105" s="217"/>
      <c r="U105" s="218"/>
      <c r="V105" s="204" t="str" cm="1">
        <f t="array" ref="V105">IFERROR(INDEX('Base de Dados'!$A$3:$M$4990,SMALL(IF('Base de Dados'!$F$3:$F$4990=$B$98,ROW('Base de Dados'!$F$3:$F$4990)-2),ROW(A65)),1),"-")</f>
        <v>-</v>
      </c>
      <c r="W105" s="204"/>
      <c r="X105" s="204"/>
      <c r="Y105" s="204"/>
      <c r="Z105" s="204"/>
      <c r="AA105" s="204"/>
      <c r="AB105" s="205"/>
    </row>
    <row r="106" spans="1:28" x14ac:dyDescent="0.25">
      <c r="A106" s="217" t="str" cm="1">
        <f t="array" ref="A106">IFERROR(INDEX('Base de Dados'!$A$3:$M$4990,SMALL(IF('Base de Dados'!$F$3:$F$4990=$B$98,ROW('Base de Dados'!$F$3:$F$4990)-2),ROW(A6)),1),"-")</f>
        <v>-</v>
      </c>
      <c r="B106" s="217"/>
      <c r="C106" s="217"/>
      <c r="D106" s="217"/>
      <c r="E106" s="217"/>
      <c r="F106" s="217"/>
      <c r="G106" s="218"/>
      <c r="H106" s="219" t="str" cm="1">
        <f t="array" ref="H106">IFERROR(INDEX('Base de Dados'!$A$3:$M$4990,SMALL(IF('Base de Dados'!$F$3:$F$4990=$B$98,ROW('Base de Dados'!$F$3:$F$4990)-2),ROW(A26)),1),"-")</f>
        <v>-</v>
      </c>
      <c r="I106" s="217"/>
      <c r="J106" s="217"/>
      <c r="K106" s="217"/>
      <c r="L106" s="217"/>
      <c r="M106" s="217"/>
      <c r="N106" s="218"/>
      <c r="O106" s="217" t="str" cm="1">
        <f t="array" ref="O106">IFERROR(INDEX('Base de Dados'!$A$3:$M$4990,SMALL(IF('Base de Dados'!$F$3:$F$4990=$B$98,ROW('Base de Dados'!$F$3:$F$4990)-2),ROW(A46)),1),"-")</f>
        <v>-</v>
      </c>
      <c r="P106" s="217"/>
      <c r="Q106" s="217"/>
      <c r="R106" s="217"/>
      <c r="S106" s="217"/>
      <c r="T106" s="217"/>
      <c r="U106" s="218"/>
      <c r="V106" s="204" t="str" cm="1">
        <f t="array" ref="V106">IFERROR(INDEX('Base de Dados'!$A$3:$M$4990,SMALL(IF('Base de Dados'!$F$3:$F$4990=$B$98,ROW('Base de Dados'!$F$3:$F$4990)-2),ROW(A66)),1),"-")</f>
        <v>-</v>
      </c>
      <c r="W106" s="204"/>
      <c r="X106" s="204"/>
      <c r="Y106" s="204"/>
      <c r="Z106" s="204"/>
      <c r="AA106" s="204"/>
      <c r="AB106" s="205"/>
    </row>
    <row r="107" spans="1:28" x14ac:dyDescent="0.25">
      <c r="A107" s="217" t="str" cm="1">
        <f t="array" ref="A107">IFERROR(INDEX('Base de Dados'!$A$3:$M$4990,SMALL(IF('Base de Dados'!$F$3:$F$4990=$B$98,ROW('Base de Dados'!$F$3:$F$4990)-2),ROW(A7)),1),"-")</f>
        <v>-</v>
      </c>
      <c r="B107" s="217"/>
      <c r="C107" s="217"/>
      <c r="D107" s="217"/>
      <c r="E107" s="217"/>
      <c r="F107" s="217"/>
      <c r="G107" s="218"/>
      <c r="H107" s="219" t="str" cm="1">
        <f t="array" ref="H107">IFERROR(INDEX('Base de Dados'!$A$3:$M$4990,SMALL(IF('Base de Dados'!$F$3:$F$4990=$B$98,ROW('Base de Dados'!$F$3:$F$4990)-2),ROW(A27)),1),"-")</f>
        <v>-</v>
      </c>
      <c r="I107" s="217"/>
      <c r="J107" s="217"/>
      <c r="K107" s="217"/>
      <c r="L107" s="217"/>
      <c r="M107" s="217"/>
      <c r="N107" s="218"/>
      <c r="O107" s="217" t="str" cm="1">
        <f t="array" ref="O107">IFERROR(INDEX('Base de Dados'!$A$3:$M$4990,SMALL(IF('Base de Dados'!$F$3:$F$4990=$B$98,ROW('Base de Dados'!$F$3:$F$4990)-2),ROW(A47)),1),"-")</f>
        <v>-</v>
      </c>
      <c r="P107" s="217"/>
      <c r="Q107" s="217"/>
      <c r="R107" s="217"/>
      <c r="S107" s="217"/>
      <c r="T107" s="217"/>
      <c r="U107" s="218"/>
      <c r="V107" s="204" t="str" cm="1">
        <f t="array" ref="V107">IFERROR(INDEX('Base de Dados'!$A$3:$M$4990,SMALL(IF('Base de Dados'!$F$3:$F$4990=$B$98,ROW('Base de Dados'!$F$3:$F$4990)-2),ROW(A67)),1),"-")</f>
        <v>-</v>
      </c>
      <c r="W107" s="204"/>
      <c r="X107" s="204"/>
      <c r="Y107" s="204"/>
      <c r="Z107" s="204"/>
      <c r="AA107" s="204"/>
      <c r="AB107" s="205"/>
    </row>
    <row r="108" spans="1:28" x14ac:dyDescent="0.25">
      <c r="A108" s="217" t="str" cm="1">
        <f t="array" ref="A108">IFERROR(INDEX('Base de Dados'!$A$3:$M$4990,SMALL(IF('Base de Dados'!$F$3:$F$4990=$B$98,ROW('Base de Dados'!$F$3:$F$4990)-2),ROW(A8)),1),"-")</f>
        <v>-</v>
      </c>
      <c r="B108" s="217"/>
      <c r="C108" s="217"/>
      <c r="D108" s="217"/>
      <c r="E108" s="217"/>
      <c r="F108" s="217"/>
      <c r="G108" s="218"/>
      <c r="H108" s="219" t="str" cm="1">
        <f t="array" ref="H108">IFERROR(INDEX('Base de Dados'!$A$3:$M$4990,SMALL(IF('Base de Dados'!$F$3:$F$4990=$B$98,ROW('Base de Dados'!$F$3:$F$4990)-2),ROW(A28)),1),"-")</f>
        <v>-</v>
      </c>
      <c r="I108" s="217"/>
      <c r="J108" s="217"/>
      <c r="K108" s="217"/>
      <c r="L108" s="217"/>
      <c r="M108" s="217"/>
      <c r="N108" s="218"/>
      <c r="O108" s="217" t="str" cm="1">
        <f t="array" ref="O108">IFERROR(INDEX('Base de Dados'!$A$3:$M$4990,SMALL(IF('Base de Dados'!$F$3:$F$4990=$B$98,ROW('Base de Dados'!$F$3:$F$4990)-2),ROW(A48)),1),"-")</f>
        <v>-</v>
      </c>
      <c r="P108" s="217"/>
      <c r="Q108" s="217"/>
      <c r="R108" s="217"/>
      <c r="S108" s="217"/>
      <c r="T108" s="217"/>
      <c r="U108" s="218"/>
      <c r="V108" s="204" t="str" cm="1">
        <f t="array" ref="V108">IFERROR(INDEX('Base de Dados'!$A$3:$M$4990,SMALL(IF('Base de Dados'!$F$3:$F$4990=$B$98,ROW('Base de Dados'!$F$3:$F$4990)-2),ROW(A68)),1),"-")</f>
        <v>-</v>
      </c>
      <c r="W108" s="204"/>
      <c r="X108" s="204"/>
      <c r="Y108" s="204"/>
      <c r="Z108" s="204"/>
      <c r="AA108" s="204"/>
      <c r="AB108" s="205"/>
    </row>
    <row r="109" spans="1:28" x14ac:dyDescent="0.25">
      <c r="A109" s="217" t="str" cm="1">
        <f t="array" ref="A109">IFERROR(INDEX('Base de Dados'!$A$3:$M$4990,SMALL(IF('Base de Dados'!$F$3:$F$4990=$B$98,ROW('Base de Dados'!$F$3:$F$4990)-2),ROW(A9)),1),"-")</f>
        <v>-</v>
      </c>
      <c r="B109" s="217"/>
      <c r="C109" s="217"/>
      <c r="D109" s="217"/>
      <c r="E109" s="217"/>
      <c r="F109" s="217"/>
      <c r="G109" s="218"/>
      <c r="H109" s="219" t="str" cm="1">
        <f t="array" ref="H109">IFERROR(INDEX('Base de Dados'!$A$3:$M$4990,SMALL(IF('Base de Dados'!$F$3:$F$4990=$B$98,ROW('Base de Dados'!$F$3:$F$4990)-2),ROW(A29)),1),"-")</f>
        <v>-</v>
      </c>
      <c r="I109" s="217"/>
      <c r="J109" s="217"/>
      <c r="K109" s="217"/>
      <c r="L109" s="217"/>
      <c r="M109" s="217"/>
      <c r="N109" s="218"/>
      <c r="O109" s="217" t="str" cm="1">
        <f t="array" ref="O109">IFERROR(INDEX('Base de Dados'!$A$3:$M$4990,SMALL(IF('Base de Dados'!$F$3:$F$4990=$B$98,ROW('Base de Dados'!$F$3:$F$4990)-2),ROW(A49)),1),"-")</f>
        <v>-</v>
      </c>
      <c r="P109" s="217"/>
      <c r="Q109" s="217"/>
      <c r="R109" s="217"/>
      <c r="S109" s="217"/>
      <c r="T109" s="217"/>
      <c r="U109" s="218"/>
      <c r="V109" s="204" t="str" cm="1">
        <f t="array" ref="V109">IFERROR(INDEX('Base de Dados'!$A$3:$M$4990,SMALL(IF('Base de Dados'!$F$3:$F$4990=$B$98,ROW('Base de Dados'!$F$3:$F$4990)-2),ROW(A69)),1),"-")</f>
        <v>-</v>
      </c>
      <c r="W109" s="204"/>
      <c r="X109" s="204"/>
      <c r="Y109" s="204"/>
      <c r="Z109" s="204"/>
      <c r="AA109" s="204"/>
      <c r="AB109" s="205"/>
    </row>
    <row r="110" spans="1:28" x14ac:dyDescent="0.25">
      <c r="A110" s="217" t="str" cm="1">
        <f t="array" ref="A110">IFERROR(INDEX('Base de Dados'!$A$3:$M$4990,SMALL(IF('Base de Dados'!$F$3:$F$4990=$B$98,ROW('Base de Dados'!$F$3:$F$4990)-2),ROW(A10)),1),"-")</f>
        <v>-</v>
      </c>
      <c r="B110" s="217"/>
      <c r="C110" s="217"/>
      <c r="D110" s="217"/>
      <c r="E110" s="217"/>
      <c r="F110" s="217"/>
      <c r="G110" s="218"/>
      <c r="H110" s="219" t="str" cm="1">
        <f t="array" ref="H110">IFERROR(INDEX('Base de Dados'!$A$3:$M$4990,SMALL(IF('Base de Dados'!$F$3:$F$4990=$B$98,ROW('Base de Dados'!$F$3:$F$4990)-2),ROW(A30)),1),"-")</f>
        <v>-</v>
      </c>
      <c r="I110" s="217"/>
      <c r="J110" s="217"/>
      <c r="K110" s="217"/>
      <c r="L110" s="217"/>
      <c r="M110" s="217"/>
      <c r="N110" s="218"/>
      <c r="O110" s="217" t="str" cm="1">
        <f t="array" ref="O110">IFERROR(INDEX('Base de Dados'!$A$3:$M$4990,SMALL(IF('Base de Dados'!$F$3:$F$4990=$B$98,ROW('Base de Dados'!$F$3:$F$4990)-2),ROW(A50)),1),"-")</f>
        <v>-</v>
      </c>
      <c r="P110" s="217"/>
      <c r="Q110" s="217"/>
      <c r="R110" s="217"/>
      <c r="S110" s="217"/>
      <c r="T110" s="217"/>
      <c r="U110" s="218"/>
      <c r="V110" s="204" t="str" cm="1">
        <f t="array" ref="V110">IFERROR(INDEX('Base de Dados'!$A$3:$M$4990,SMALL(IF('Base de Dados'!$F$3:$F$4990=$B$98,ROW('Base de Dados'!$F$3:$F$4990)-2),ROW(A70)),1),"-")</f>
        <v>-</v>
      </c>
      <c r="W110" s="204"/>
      <c r="X110" s="204"/>
      <c r="Y110" s="204"/>
      <c r="Z110" s="204"/>
      <c r="AA110" s="204"/>
      <c r="AB110" s="205"/>
    </row>
    <row r="111" spans="1:28" x14ac:dyDescent="0.25">
      <c r="A111" s="217" t="str" cm="1">
        <f t="array" ref="A111">IFERROR(INDEX('Base de Dados'!$A$3:$M$4990,SMALL(IF('Base de Dados'!$F$3:$F$4990=$B$98,ROW('Base de Dados'!$F$3:$F$4990)-2),ROW(A11)),1),"-")</f>
        <v>-</v>
      </c>
      <c r="B111" s="217"/>
      <c r="C111" s="217"/>
      <c r="D111" s="217"/>
      <c r="E111" s="217"/>
      <c r="F111" s="217"/>
      <c r="G111" s="218"/>
      <c r="H111" s="219" t="str" cm="1">
        <f t="array" ref="H111">IFERROR(INDEX('Base de Dados'!$A$3:$M$4990,SMALL(IF('Base de Dados'!$F$3:$F$4990=$B$98,ROW('Base de Dados'!$F$3:$F$4990)-2),ROW(A31)),1),"-")</f>
        <v>-</v>
      </c>
      <c r="I111" s="217"/>
      <c r="J111" s="217"/>
      <c r="K111" s="217"/>
      <c r="L111" s="217"/>
      <c r="M111" s="217"/>
      <c r="N111" s="218"/>
      <c r="O111" s="217" t="str" cm="1">
        <f t="array" ref="O111">IFERROR(INDEX('Base de Dados'!$A$3:$M$4990,SMALL(IF('Base de Dados'!$F$3:$F$4990=$B$98,ROW('Base de Dados'!$F$3:$F$4990)-2),ROW(A51)),1),"-")</f>
        <v>-</v>
      </c>
      <c r="P111" s="217"/>
      <c r="Q111" s="217"/>
      <c r="R111" s="217"/>
      <c r="S111" s="217"/>
      <c r="T111" s="217"/>
      <c r="U111" s="218"/>
      <c r="V111" s="204" t="str" cm="1">
        <f t="array" ref="V111">IFERROR(INDEX('Base de Dados'!$A$3:$M$4990,SMALL(IF('Base de Dados'!$F$3:$F$4990=$B$98,ROW('Base de Dados'!$F$3:$F$4990)-2),ROW(A71)),1),"-")</f>
        <v>-</v>
      </c>
      <c r="W111" s="204"/>
      <c r="X111" s="204"/>
      <c r="Y111" s="204"/>
      <c r="Z111" s="204"/>
      <c r="AA111" s="204"/>
      <c r="AB111" s="205"/>
    </row>
    <row r="112" spans="1:28" x14ac:dyDescent="0.25">
      <c r="A112" s="217" t="str" cm="1">
        <f t="array" ref="A112">IFERROR(INDEX('Base de Dados'!$A$3:$M$4990,SMALL(IF('Base de Dados'!$F$3:$F$4990=$B$98,ROW('Base de Dados'!$F$3:$F$4990)-2),ROW(A12)),1),"-")</f>
        <v>-</v>
      </c>
      <c r="B112" s="217"/>
      <c r="C112" s="217"/>
      <c r="D112" s="217"/>
      <c r="E112" s="217"/>
      <c r="F112" s="217"/>
      <c r="G112" s="218"/>
      <c r="H112" s="219" t="str" cm="1">
        <f t="array" ref="H112">IFERROR(INDEX('Base de Dados'!$A$3:$M$4990,SMALL(IF('Base de Dados'!$F$3:$F$4990=$B$98,ROW('Base de Dados'!$F$3:$F$4990)-2),ROW(A32)),1),"-")</f>
        <v>-</v>
      </c>
      <c r="I112" s="217"/>
      <c r="J112" s="217"/>
      <c r="K112" s="217"/>
      <c r="L112" s="217"/>
      <c r="M112" s="217"/>
      <c r="N112" s="218"/>
      <c r="O112" s="217" t="str" cm="1">
        <f t="array" ref="O112">IFERROR(INDEX('Base de Dados'!$A$3:$M$4990,SMALL(IF('Base de Dados'!$F$3:$F$4990=$B$98,ROW('Base de Dados'!$F$3:$F$4990)-2),ROW(A52)),1),"-")</f>
        <v>-</v>
      </c>
      <c r="P112" s="217"/>
      <c r="Q112" s="217"/>
      <c r="R112" s="217"/>
      <c r="S112" s="217"/>
      <c r="T112" s="217"/>
      <c r="U112" s="218"/>
      <c r="V112" s="204" t="str" cm="1">
        <f t="array" ref="V112">IFERROR(INDEX('Base de Dados'!$A$3:$M$4990,SMALL(IF('Base de Dados'!$F$3:$F$4990=$B$98,ROW('Base de Dados'!$F$3:$F$4990)-2),ROW(A72)),1),"-")</f>
        <v>-</v>
      </c>
      <c r="W112" s="204"/>
      <c r="X112" s="204"/>
      <c r="Y112" s="204"/>
      <c r="Z112" s="204"/>
      <c r="AA112" s="204"/>
      <c r="AB112" s="205"/>
    </row>
    <row r="113" spans="1:28" x14ac:dyDescent="0.25">
      <c r="A113" s="217" t="str" cm="1">
        <f t="array" ref="A113">IFERROR(INDEX('Base de Dados'!$A$3:$M$4990,SMALL(IF('Base de Dados'!$F$3:$F$4990=$B$98,ROW('Base de Dados'!$F$3:$F$4990)-2),ROW(A13)),1),"-")</f>
        <v>-</v>
      </c>
      <c r="B113" s="217"/>
      <c r="C113" s="217"/>
      <c r="D113" s="217"/>
      <c r="E113" s="217"/>
      <c r="F113" s="217"/>
      <c r="G113" s="218"/>
      <c r="H113" s="219" t="str" cm="1">
        <f t="array" ref="H113">IFERROR(INDEX('Base de Dados'!$A$3:$M$4990,SMALL(IF('Base de Dados'!$F$3:$F$4990=$B$98,ROW('Base de Dados'!$F$3:$F$4990)-2),ROW(A33)),1),"-")</f>
        <v>-</v>
      </c>
      <c r="I113" s="217"/>
      <c r="J113" s="217"/>
      <c r="K113" s="217"/>
      <c r="L113" s="217"/>
      <c r="M113" s="217"/>
      <c r="N113" s="218"/>
      <c r="O113" s="217" t="str" cm="1">
        <f t="array" ref="O113">IFERROR(INDEX('Base de Dados'!$A$3:$M$4990,SMALL(IF('Base de Dados'!$F$3:$F$4990=$B$98,ROW('Base de Dados'!$F$3:$F$4990)-2),ROW(A53)),1),"-")</f>
        <v>-</v>
      </c>
      <c r="P113" s="217"/>
      <c r="Q113" s="217"/>
      <c r="R113" s="217"/>
      <c r="S113" s="217"/>
      <c r="T113" s="217"/>
      <c r="U113" s="218"/>
      <c r="V113" s="204" t="str" cm="1">
        <f t="array" ref="V113">IFERROR(INDEX('Base de Dados'!$A$3:$M$4990,SMALL(IF('Base de Dados'!$F$3:$F$4990=$B$98,ROW('Base de Dados'!$F$3:$F$4990)-2),ROW(A73)),1),"-")</f>
        <v>-</v>
      </c>
      <c r="W113" s="204"/>
      <c r="X113" s="204"/>
      <c r="Y113" s="204"/>
      <c r="Z113" s="204"/>
      <c r="AA113" s="204"/>
      <c r="AB113" s="205"/>
    </row>
    <row r="114" spans="1:28" x14ac:dyDescent="0.25">
      <c r="A114" s="217" t="str" cm="1">
        <f t="array" ref="A114">IFERROR(INDEX('Base de Dados'!$A$3:$M$4990,SMALL(IF('Base de Dados'!$F$3:$F$4990=$B$98,ROW('Base de Dados'!$F$3:$F$4990)-2),ROW(A14)),1),"-")</f>
        <v>-</v>
      </c>
      <c r="B114" s="217"/>
      <c r="C114" s="217"/>
      <c r="D114" s="217"/>
      <c r="E114" s="217"/>
      <c r="F114" s="217"/>
      <c r="G114" s="218"/>
      <c r="H114" s="219" t="str" cm="1">
        <f t="array" ref="H114">IFERROR(INDEX('Base de Dados'!$A$3:$M$4990,SMALL(IF('Base de Dados'!$F$3:$F$4990=$B$98,ROW('Base de Dados'!$F$3:$F$4990)-2),ROW(A34)),1),"-")</f>
        <v>-</v>
      </c>
      <c r="I114" s="217"/>
      <c r="J114" s="217"/>
      <c r="K114" s="217"/>
      <c r="L114" s="217"/>
      <c r="M114" s="217"/>
      <c r="N114" s="218"/>
      <c r="O114" s="217" t="str" cm="1">
        <f t="array" ref="O114">IFERROR(INDEX('Base de Dados'!$A$3:$M$4990,SMALL(IF('Base de Dados'!$F$3:$F$4990=$B$98,ROW('Base de Dados'!$F$3:$F$4990)-2),ROW(A54)),1),"-")</f>
        <v>-</v>
      </c>
      <c r="P114" s="217"/>
      <c r="Q114" s="217"/>
      <c r="R114" s="217"/>
      <c r="S114" s="217"/>
      <c r="T114" s="217"/>
      <c r="U114" s="218"/>
      <c r="V114" s="204" t="str" cm="1">
        <f t="array" ref="V114">IFERROR(INDEX('Base de Dados'!$A$3:$M$4990,SMALL(IF('Base de Dados'!$F$3:$F$4990=$B$98,ROW('Base de Dados'!$F$3:$F$4990)-2),ROW(A74)),1),"-")</f>
        <v>-</v>
      </c>
      <c r="W114" s="204"/>
      <c r="X114" s="204"/>
      <c r="Y114" s="204"/>
      <c r="Z114" s="204"/>
      <c r="AA114" s="204"/>
      <c r="AB114" s="205"/>
    </row>
    <row r="115" spans="1:28" x14ac:dyDescent="0.25">
      <c r="A115" s="217" t="str" cm="1">
        <f t="array" ref="A115">IFERROR(INDEX('Base de Dados'!$A$3:$M$4990,SMALL(IF('Base de Dados'!$F$3:$F$4990=$B$98,ROW('Base de Dados'!$F$3:$F$4990)-2),ROW(A15)),1),"-")</f>
        <v>-</v>
      </c>
      <c r="B115" s="217"/>
      <c r="C115" s="217"/>
      <c r="D115" s="217"/>
      <c r="E115" s="217"/>
      <c r="F115" s="217"/>
      <c r="G115" s="218"/>
      <c r="H115" s="219" t="str" cm="1">
        <f t="array" ref="H115">IFERROR(INDEX('Base de Dados'!$A$3:$M$4990,SMALL(IF('Base de Dados'!$F$3:$F$4990=$B$98,ROW('Base de Dados'!$F$3:$F$4990)-2),ROW(A35)),1),"-")</f>
        <v>-</v>
      </c>
      <c r="I115" s="217"/>
      <c r="J115" s="217"/>
      <c r="K115" s="217"/>
      <c r="L115" s="217"/>
      <c r="M115" s="217"/>
      <c r="N115" s="218"/>
      <c r="O115" s="217" t="str" cm="1">
        <f t="array" ref="O115">IFERROR(INDEX('Base de Dados'!$A$3:$M$4990,SMALL(IF('Base de Dados'!$F$3:$F$4990=$B$98,ROW('Base de Dados'!$F$3:$F$4990)-2),ROW(A55)),1),"-")</f>
        <v>-</v>
      </c>
      <c r="P115" s="217"/>
      <c r="Q115" s="217"/>
      <c r="R115" s="217"/>
      <c r="S115" s="217"/>
      <c r="T115" s="217"/>
      <c r="U115" s="218"/>
      <c r="V115" s="204" t="str" cm="1">
        <f t="array" ref="V115">IFERROR(INDEX('Base de Dados'!$A$3:$M$4990,SMALL(IF('Base de Dados'!$F$3:$F$4990=$B$98,ROW('Base de Dados'!$F$3:$F$4990)-2),ROW(A75)),1),"-")</f>
        <v>-</v>
      </c>
      <c r="W115" s="204"/>
      <c r="X115" s="204"/>
      <c r="Y115" s="204"/>
      <c r="Z115" s="204"/>
      <c r="AA115" s="204"/>
      <c r="AB115" s="205"/>
    </row>
    <row r="116" spans="1:28" x14ac:dyDescent="0.25">
      <c r="A116" s="217" t="str" cm="1">
        <f t="array" ref="A116">IFERROR(INDEX('Base de Dados'!$A$3:$M$4990,SMALL(IF('Base de Dados'!$F$3:$F$4990=$B$98,ROW('Base de Dados'!$F$3:$F$4990)-2),ROW(A16)),1),"-")</f>
        <v>-</v>
      </c>
      <c r="B116" s="217"/>
      <c r="C116" s="217"/>
      <c r="D116" s="217"/>
      <c r="E116" s="217"/>
      <c r="F116" s="217"/>
      <c r="G116" s="218"/>
      <c r="H116" s="219" t="str" cm="1">
        <f t="array" ref="H116">IFERROR(INDEX('Base de Dados'!$A$3:$M$4990,SMALL(IF('Base de Dados'!$F$3:$F$4990=$B$98,ROW('Base de Dados'!$F$3:$F$4990)-2),ROW(A36)),1),"-")</f>
        <v>-</v>
      </c>
      <c r="I116" s="217"/>
      <c r="J116" s="217"/>
      <c r="K116" s="217"/>
      <c r="L116" s="217"/>
      <c r="M116" s="217"/>
      <c r="N116" s="218"/>
      <c r="O116" s="217" t="str" cm="1">
        <f t="array" ref="O116">IFERROR(INDEX('Base de Dados'!$A$3:$M$4990,SMALL(IF('Base de Dados'!$F$3:$F$4990=$B$98,ROW('Base de Dados'!$F$3:$F$4990)-2),ROW(A56)),1),"-")</f>
        <v>-</v>
      </c>
      <c r="P116" s="217"/>
      <c r="Q116" s="217"/>
      <c r="R116" s="217"/>
      <c r="S116" s="217"/>
      <c r="T116" s="217"/>
      <c r="U116" s="218"/>
      <c r="V116" s="204" t="str" cm="1">
        <f t="array" ref="V116">IFERROR(INDEX('Base de Dados'!$A$3:$M$4990,SMALL(IF('Base de Dados'!$F$3:$F$4990=$B$98,ROW('Base de Dados'!$F$3:$F$4990)-2),ROW(A76)),1),"-")</f>
        <v>-</v>
      </c>
      <c r="W116" s="204"/>
      <c r="X116" s="204"/>
      <c r="Y116" s="204"/>
      <c r="Z116" s="204"/>
      <c r="AA116" s="204"/>
      <c r="AB116" s="205"/>
    </row>
    <row r="117" spans="1:28" x14ac:dyDescent="0.25">
      <c r="A117" s="217" t="str" cm="1">
        <f t="array" ref="A117">IFERROR(INDEX('Base de Dados'!$A$3:$M$4990,SMALL(IF('Base de Dados'!$F$3:$F$4990=$B$98,ROW('Base de Dados'!$F$3:$F$4990)-2),ROW(A17)),1),"-")</f>
        <v>-</v>
      </c>
      <c r="B117" s="217"/>
      <c r="C117" s="217"/>
      <c r="D117" s="217"/>
      <c r="E117" s="217"/>
      <c r="F117" s="217"/>
      <c r="G117" s="218"/>
      <c r="H117" s="219" t="str" cm="1">
        <f t="array" ref="H117">IFERROR(INDEX('Base de Dados'!$A$3:$M$4990,SMALL(IF('Base de Dados'!$F$3:$F$4990=$B$98,ROW('Base de Dados'!$F$3:$F$4990)-2),ROW(A37)),1),"-")</f>
        <v>-</v>
      </c>
      <c r="I117" s="217"/>
      <c r="J117" s="217"/>
      <c r="K117" s="217"/>
      <c r="L117" s="217"/>
      <c r="M117" s="217"/>
      <c r="N117" s="218"/>
      <c r="O117" s="217" t="str" cm="1">
        <f t="array" ref="O117">IFERROR(INDEX('Base de Dados'!$A$3:$M$4990,SMALL(IF('Base de Dados'!$F$3:$F$4990=$B$98,ROW('Base de Dados'!$F$3:$F$4990)-2),ROW(A57)),1),"-")</f>
        <v>-</v>
      </c>
      <c r="P117" s="217"/>
      <c r="Q117" s="217"/>
      <c r="R117" s="217"/>
      <c r="S117" s="217"/>
      <c r="T117" s="217"/>
      <c r="U117" s="218"/>
      <c r="V117" s="204" t="str" cm="1">
        <f t="array" ref="V117">IFERROR(INDEX('Base de Dados'!$A$3:$M$4990,SMALL(IF('Base de Dados'!$F$3:$F$4990=$B$98,ROW('Base de Dados'!$F$3:$F$4990)-2),ROW(A77)),1),"-")</f>
        <v>-</v>
      </c>
      <c r="W117" s="204"/>
      <c r="X117" s="204"/>
      <c r="Y117" s="204"/>
      <c r="Z117" s="204"/>
      <c r="AA117" s="204"/>
      <c r="AB117" s="205"/>
    </row>
    <row r="118" spans="1:28" x14ac:dyDescent="0.25">
      <c r="A118" s="217" t="str" cm="1">
        <f t="array" ref="A118">IFERROR(INDEX('Base de Dados'!$A$3:$M$4990,SMALL(IF('Base de Dados'!$F$3:$F$4990=$B$98,ROW('Base de Dados'!$F$3:$F$4990)-2),ROW(A18)),1),"-")</f>
        <v>-</v>
      </c>
      <c r="B118" s="217"/>
      <c r="C118" s="217"/>
      <c r="D118" s="217"/>
      <c r="E118" s="217"/>
      <c r="F118" s="217"/>
      <c r="G118" s="218"/>
      <c r="H118" s="219" t="str" cm="1">
        <f t="array" ref="H118">IFERROR(INDEX('Base de Dados'!$A$3:$M$4990,SMALL(IF('Base de Dados'!$F$3:$F$4990=$B$98,ROW('Base de Dados'!$F$3:$F$4990)-2),ROW(A38)),1),"-")</f>
        <v>-</v>
      </c>
      <c r="I118" s="217"/>
      <c r="J118" s="217"/>
      <c r="K118" s="217"/>
      <c r="L118" s="217"/>
      <c r="M118" s="217"/>
      <c r="N118" s="218"/>
      <c r="O118" s="217" t="str" cm="1">
        <f t="array" ref="O118">IFERROR(INDEX('Base de Dados'!$A$3:$M$4990,SMALL(IF('Base de Dados'!$F$3:$F$4990=$B$98,ROW('Base de Dados'!$F$3:$F$4990)-2),ROW(A58)),1),"-")</f>
        <v>-</v>
      </c>
      <c r="P118" s="217"/>
      <c r="Q118" s="217"/>
      <c r="R118" s="217"/>
      <c r="S118" s="217"/>
      <c r="T118" s="217"/>
      <c r="U118" s="218"/>
      <c r="V118" s="204" t="str" cm="1">
        <f t="array" ref="V118">IFERROR(INDEX('Base de Dados'!$A$3:$M$4990,SMALL(IF('Base de Dados'!$F$3:$F$4990=$B$98,ROW('Base de Dados'!$F$3:$F$4990)-2),ROW(A78)),1),"-")</f>
        <v>-</v>
      </c>
      <c r="W118" s="204"/>
      <c r="X118" s="204"/>
      <c r="Y118" s="204"/>
      <c r="Z118" s="204"/>
      <c r="AA118" s="204"/>
      <c r="AB118" s="205"/>
    </row>
    <row r="119" spans="1:28" x14ac:dyDescent="0.25">
      <c r="A119" s="217" t="str" cm="1">
        <f t="array" ref="A119">IFERROR(INDEX('Base de Dados'!$A$3:$M$4990,SMALL(IF('Base de Dados'!$F$3:$F$4990=$B$98,ROW('Base de Dados'!$F$3:$F$4990)-2),ROW(A19)),1),"-")</f>
        <v>-</v>
      </c>
      <c r="B119" s="217"/>
      <c r="C119" s="217"/>
      <c r="D119" s="217"/>
      <c r="E119" s="217"/>
      <c r="F119" s="217"/>
      <c r="G119" s="218"/>
      <c r="H119" s="219" t="str" cm="1">
        <f t="array" ref="H119">IFERROR(INDEX('Base de Dados'!$A$3:$M$4990,SMALL(IF('Base de Dados'!$F$3:$F$4990=$B$98,ROW('Base de Dados'!$F$3:$F$4990)-2),ROW(A39)),1),"-")</f>
        <v>-</v>
      </c>
      <c r="I119" s="217"/>
      <c r="J119" s="217"/>
      <c r="K119" s="217"/>
      <c r="L119" s="217"/>
      <c r="M119" s="217"/>
      <c r="N119" s="218"/>
      <c r="O119" s="217" t="str" cm="1">
        <f t="array" ref="O119">IFERROR(INDEX('Base de Dados'!$A$3:$M$4990,SMALL(IF('Base de Dados'!$F$3:$F$4990=$B$98,ROW('Base de Dados'!$F$3:$F$4990)-2),ROW(A59)),1),"-")</f>
        <v>-</v>
      </c>
      <c r="P119" s="217"/>
      <c r="Q119" s="217"/>
      <c r="R119" s="217"/>
      <c r="S119" s="217"/>
      <c r="T119" s="217"/>
      <c r="U119" s="218"/>
      <c r="V119" s="204" t="str" cm="1">
        <f t="array" ref="V119">IFERROR(INDEX('Base de Dados'!$A$3:$M$4990,SMALL(IF('Base de Dados'!$F$3:$F$4990=$B$98,ROW('Base de Dados'!$F$3:$F$4990)-2),ROW(A79)),1),"-")</f>
        <v>-</v>
      </c>
      <c r="W119" s="204"/>
      <c r="X119" s="204"/>
      <c r="Y119" s="204"/>
      <c r="Z119" s="204"/>
      <c r="AA119" s="204"/>
      <c r="AB119" s="205"/>
    </row>
    <row r="120" spans="1:28" x14ac:dyDescent="0.25">
      <c r="A120" s="217" t="str" cm="1">
        <f t="array" ref="A120">IFERROR(INDEX('Base de Dados'!$A$3:$M$4990,SMALL(IF('Base de Dados'!$F$3:$F$4990=$B$98,ROW('Base de Dados'!$F$3:$F$4990)-2),ROW(A20)),1),"-")</f>
        <v>-</v>
      </c>
      <c r="B120" s="217"/>
      <c r="C120" s="217"/>
      <c r="D120" s="217"/>
      <c r="E120" s="217"/>
      <c r="F120" s="217"/>
      <c r="G120" s="218"/>
      <c r="H120" s="219" t="str" cm="1">
        <f t="array" ref="H120">IFERROR(INDEX('Base de Dados'!$A$3:$M$4990,SMALL(IF('Base de Dados'!$F$3:$F$4990=$B$98,ROW('Base de Dados'!$F$3:$F$4990)-2),ROW(A40)),1),"-")</f>
        <v>-</v>
      </c>
      <c r="I120" s="217"/>
      <c r="J120" s="217"/>
      <c r="K120" s="217"/>
      <c r="L120" s="217"/>
      <c r="M120" s="217"/>
      <c r="N120" s="218"/>
      <c r="O120" s="217" t="str" cm="1">
        <f t="array" ref="O120">IFERROR(INDEX('Base de Dados'!$A$3:$M$4990,SMALL(IF('Base de Dados'!$F$3:$F$4990=$B$98,ROW('Base de Dados'!$F$3:$F$4990)-2),ROW(A60)),1),"-")</f>
        <v>-</v>
      </c>
      <c r="P120" s="217"/>
      <c r="Q120" s="217"/>
      <c r="R120" s="217"/>
      <c r="S120" s="217"/>
      <c r="T120" s="217"/>
      <c r="U120" s="218"/>
      <c r="V120" s="204" t="str" cm="1">
        <f t="array" ref="V120">IFERROR(INDEX('Base de Dados'!$A$3:$M$4990,SMALL(IF('Base de Dados'!$F$3:$F$4990=$B$98,ROW('Base de Dados'!$F$3:$F$4990)-2),ROW(A80)),1),"-")</f>
        <v>-</v>
      </c>
      <c r="W120" s="204"/>
      <c r="X120" s="204"/>
      <c r="Y120" s="204"/>
      <c r="Z120" s="204"/>
      <c r="AA120" s="204"/>
      <c r="AB120" s="205"/>
    </row>
  </sheetData>
  <mergeCells count="356"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B19:G19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A82:G82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68:N68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O67:U67"/>
    <mergeCell ref="H57:N57"/>
    <mergeCell ref="H58:N58"/>
    <mergeCell ref="H59:N59"/>
    <mergeCell ref="H60:N60"/>
    <mergeCell ref="H61:N61"/>
    <mergeCell ref="H62:N62"/>
    <mergeCell ref="V51:AB51"/>
    <mergeCell ref="V52:AB52"/>
    <mergeCell ref="V53:AB53"/>
    <mergeCell ref="V54:AB54"/>
    <mergeCell ref="V63:AB63"/>
    <mergeCell ref="V82:AB82"/>
    <mergeCell ref="H79:N79"/>
    <mergeCell ref="H80:N80"/>
    <mergeCell ref="H81:N81"/>
    <mergeCell ref="H82:N82"/>
    <mergeCell ref="H83:N83"/>
    <mergeCell ref="H84:N84"/>
    <mergeCell ref="H85:N85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120:AB120"/>
    <mergeCell ref="A100:AB100"/>
    <mergeCell ref="A22:AB22"/>
    <mergeCell ref="A21:AB21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H63:N63"/>
    <mergeCell ref="I4:L4"/>
    <mergeCell ref="O1:Q1"/>
    <mergeCell ref="V104:AB104"/>
    <mergeCell ref="V105:AB105"/>
    <mergeCell ref="V106:AB106"/>
    <mergeCell ref="V107:AB107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  <mergeCell ref="V83:AB83"/>
    <mergeCell ref="V84:AB84"/>
    <mergeCell ref="V85:AB85"/>
    <mergeCell ref="V64:AB64"/>
    <mergeCell ref="V65:AB65"/>
    <mergeCell ref="V66:AB66"/>
    <mergeCell ref="V67:AB67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M59" display="Clique para voltar à DASHBOARD" xr:uid="{ECB80DA0-D7EB-4E16-92F3-F69F61F51A6F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Dados'!$A$3:$A$5022),1)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Q164"/>
  <sheetViews>
    <sheetView zoomScale="87" zoomScaleNormal="87" workbookViewId="0">
      <pane ySplit="2" topLeftCell="A124" activePane="bottomLeft" state="frozen"/>
      <selection pane="bottomLeft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7.7109375" style="7" customWidth="1"/>
    <col min="14" max="14" width="13" customWidth="1"/>
  </cols>
  <sheetData>
    <row r="1" spans="1:15" ht="31.5" x14ac:dyDescent="0.25">
      <c r="A1" s="122" t="s">
        <v>734</v>
      </c>
      <c r="B1" s="246" t="s">
        <v>733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</row>
    <row r="2" spans="1:15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38" t="s">
        <v>11</v>
      </c>
      <c r="M2" s="38" t="s">
        <v>12</v>
      </c>
      <c r="N2" s="81" t="s">
        <v>737</v>
      </c>
      <c r="O2" s="10" t="s">
        <v>13</v>
      </c>
    </row>
    <row r="3" spans="1:15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8" t="str">
        <f t="shared" ref="N3:N34" si="0">IF(J3&gt;700, "Muito Longo", IF(J3&gt;=600, "Longo", IF(J3&gt;=250, "Médio", "Curto")))</f>
        <v>Médio</v>
      </c>
      <c r="O3" s="11">
        <f>IF(A3&lt;&gt;"", ROW(A3)-2, "")</f>
        <v>1</v>
      </c>
    </row>
    <row r="4" spans="1:15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8" t="str">
        <f t="shared" si="0"/>
        <v>Médio</v>
      </c>
      <c r="O4" s="11">
        <f t="shared" ref="O4:O67" si="1">IF(A4&lt;&gt;"", ROW(A4)-2, "")</f>
        <v>2</v>
      </c>
    </row>
    <row r="5" spans="1:15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8" t="str">
        <f t="shared" si="0"/>
        <v>Curto</v>
      </c>
      <c r="O5" s="11">
        <f t="shared" si="1"/>
        <v>3</v>
      </c>
    </row>
    <row r="6" spans="1:15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8" t="str">
        <f t="shared" si="0"/>
        <v>Curto</v>
      </c>
      <c r="O6" s="11">
        <f t="shared" si="1"/>
        <v>4</v>
      </c>
    </row>
    <row r="7" spans="1:15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8" t="str">
        <f t="shared" si="0"/>
        <v>Médio</v>
      </c>
      <c r="O7" s="11">
        <f t="shared" si="1"/>
        <v>5</v>
      </c>
    </row>
    <row r="8" spans="1:15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8" t="str">
        <f t="shared" si="0"/>
        <v>Curto</v>
      </c>
      <c r="O8" s="11">
        <f t="shared" si="1"/>
        <v>6</v>
      </c>
    </row>
    <row r="9" spans="1:15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8" t="str">
        <f t="shared" si="0"/>
        <v>Médio</v>
      </c>
      <c r="O9" s="11">
        <f t="shared" si="1"/>
        <v>7</v>
      </c>
    </row>
    <row r="10" spans="1:15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8" t="str">
        <f t="shared" si="0"/>
        <v>Médio</v>
      </c>
      <c r="O10" s="11">
        <f t="shared" si="1"/>
        <v>8</v>
      </c>
    </row>
    <row r="11" spans="1:15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8" t="str">
        <f t="shared" si="0"/>
        <v>Médio</v>
      </c>
      <c r="O11" s="11">
        <f t="shared" si="1"/>
        <v>9</v>
      </c>
    </row>
    <row r="12" spans="1:15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8" t="str">
        <f t="shared" si="0"/>
        <v>Curto</v>
      </c>
      <c r="O12" s="11">
        <f t="shared" si="1"/>
        <v>10</v>
      </c>
    </row>
    <row r="13" spans="1:15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8" t="str">
        <f t="shared" si="0"/>
        <v>Curto</v>
      </c>
      <c r="O13" s="11">
        <f t="shared" si="1"/>
        <v>11</v>
      </c>
    </row>
    <row r="14" spans="1:15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8" t="str">
        <f t="shared" si="0"/>
        <v>Médio</v>
      </c>
      <c r="O14" s="11">
        <f t="shared" si="1"/>
        <v>12</v>
      </c>
    </row>
    <row r="15" spans="1:15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8" t="str">
        <f t="shared" si="0"/>
        <v>Médio</v>
      </c>
      <c r="O15" s="11">
        <f t="shared" si="1"/>
        <v>13</v>
      </c>
    </row>
    <row r="16" spans="1:15" x14ac:dyDescent="0.25">
      <c r="A16" s="8" t="s">
        <v>97</v>
      </c>
      <c r="B16" s="8" t="s">
        <v>32</v>
      </c>
      <c r="C16" s="8" t="s">
        <v>748</v>
      </c>
      <c r="D16" s="8" t="s">
        <v>17</v>
      </c>
      <c r="E16" s="8" t="s">
        <v>18</v>
      </c>
      <c r="F16" s="8" t="s">
        <v>98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99</v>
      </c>
      <c r="M16" s="8" t="s">
        <v>37</v>
      </c>
      <c r="N16" s="8" t="str">
        <f t="shared" si="0"/>
        <v>Curto</v>
      </c>
      <c r="O16" s="11">
        <f t="shared" si="1"/>
        <v>14</v>
      </c>
    </row>
    <row r="17" spans="1:15" x14ac:dyDescent="0.25">
      <c r="A17" s="8" t="s">
        <v>100</v>
      </c>
      <c r="B17" s="8" t="s">
        <v>53</v>
      </c>
      <c r="C17" s="8" t="s">
        <v>101</v>
      </c>
      <c r="D17" s="8" t="s">
        <v>17</v>
      </c>
      <c r="E17" s="8" t="s">
        <v>18</v>
      </c>
      <c r="F17" s="8" t="s">
        <v>102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103</v>
      </c>
      <c r="M17" s="8" t="s">
        <v>30</v>
      </c>
      <c r="N17" s="8" t="str">
        <f t="shared" si="0"/>
        <v>Curto</v>
      </c>
      <c r="O17" s="11">
        <f t="shared" si="1"/>
        <v>15</v>
      </c>
    </row>
    <row r="18" spans="1:15" x14ac:dyDescent="0.25">
      <c r="A18" s="8" t="s">
        <v>104</v>
      </c>
      <c r="B18" s="8" t="s">
        <v>32</v>
      </c>
      <c r="C18" s="8" t="s">
        <v>105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106</v>
      </c>
      <c r="M18" s="8" t="s">
        <v>68</v>
      </c>
      <c r="N18" s="8" t="str">
        <f t="shared" si="0"/>
        <v>Médio</v>
      </c>
      <c r="O18" s="11">
        <f t="shared" si="1"/>
        <v>16</v>
      </c>
    </row>
    <row r="19" spans="1:15" x14ac:dyDescent="0.25">
      <c r="A19" s="8" t="s">
        <v>107</v>
      </c>
      <c r="B19" s="8" t="s">
        <v>108</v>
      </c>
      <c r="C19" s="8" t="s">
        <v>109</v>
      </c>
      <c r="D19" s="8" t="s">
        <v>17</v>
      </c>
      <c r="E19" s="8" t="s">
        <v>18</v>
      </c>
      <c r="F19" s="8" t="s">
        <v>110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111</v>
      </c>
      <c r="M19" s="8" t="s">
        <v>112</v>
      </c>
      <c r="N19" s="8" t="str">
        <f t="shared" si="0"/>
        <v>Médio</v>
      </c>
      <c r="O19" s="11">
        <f t="shared" si="1"/>
        <v>17</v>
      </c>
    </row>
    <row r="20" spans="1:15" x14ac:dyDescent="0.25">
      <c r="A20" s="8" t="s">
        <v>113</v>
      </c>
      <c r="B20" s="8" t="s">
        <v>114</v>
      </c>
      <c r="C20" s="8" t="s">
        <v>115</v>
      </c>
      <c r="D20" s="8" t="s">
        <v>17</v>
      </c>
      <c r="E20" s="8" t="s">
        <v>18</v>
      </c>
      <c r="F20" s="8" t="s">
        <v>116</v>
      </c>
      <c r="G20" s="8">
        <v>1987</v>
      </c>
      <c r="H20" s="8" t="s">
        <v>115</v>
      </c>
      <c r="I20" s="8" t="s">
        <v>21</v>
      </c>
      <c r="J20" s="8">
        <v>236</v>
      </c>
      <c r="K20" s="8"/>
      <c r="L20" s="8" t="s">
        <v>117</v>
      </c>
      <c r="M20" s="8" t="s">
        <v>68</v>
      </c>
      <c r="N20" s="8" t="str">
        <f t="shared" si="0"/>
        <v>Curto</v>
      </c>
      <c r="O20" s="11">
        <f t="shared" si="1"/>
        <v>18</v>
      </c>
    </row>
    <row r="21" spans="1:15" x14ac:dyDescent="0.25">
      <c r="A21" s="8" t="s">
        <v>118</v>
      </c>
      <c r="B21" s="8" t="s">
        <v>119</v>
      </c>
      <c r="C21" s="8" t="s">
        <v>120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121</v>
      </c>
      <c r="L21" s="8" t="s">
        <v>122</v>
      </c>
      <c r="M21" s="8" t="s">
        <v>123</v>
      </c>
      <c r="N21" s="8" t="str">
        <f t="shared" si="0"/>
        <v>Médio</v>
      </c>
      <c r="O21" s="11">
        <f t="shared" si="1"/>
        <v>19</v>
      </c>
    </row>
    <row r="22" spans="1:15" x14ac:dyDescent="0.25">
      <c r="A22" s="8" t="s">
        <v>124</v>
      </c>
      <c r="B22" s="8" t="s">
        <v>125</v>
      </c>
      <c r="C22" s="8" t="s">
        <v>126</v>
      </c>
      <c r="D22" s="8" t="s">
        <v>17</v>
      </c>
      <c r="E22" s="8" t="s">
        <v>18</v>
      </c>
      <c r="F22" s="8" t="s">
        <v>127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128</v>
      </c>
      <c r="L22" s="8" t="s">
        <v>129</v>
      </c>
      <c r="M22" s="8" t="s">
        <v>51</v>
      </c>
      <c r="N22" s="8" t="str">
        <f t="shared" si="0"/>
        <v>Médio</v>
      </c>
      <c r="O22" s="11">
        <f t="shared" si="1"/>
        <v>20</v>
      </c>
    </row>
    <row r="23" spans="1:15" x14ac:dyDescent="0.25">
      <c r="A23" s="8" t="s">
        <v>130</v>
      </c>
      <c r="B23" s="8" t="s">
        <v>131</v>
      </c>
      <c r="C23" s="8" t="s">
        <v>132</v>
      </c>
      <c r="D23" s="8" t="s">
        <v>18</v>
      </c>
      <c r="E23" s="8">
        <v>7</v>
      </c>
      <c r="F23" s="8" t="s">
        <v>133</v>
      </c>
      <c r="G23" s="8">
        <v>2013</v>
      </c>
      <c r="H23" s="8" t="s">
        <v>130</v>
      </c>
      <c r="I23" s="8" t="s">
        <v>21</v>
      </c>
      <c r="J23" s="8">
        <v>186</v>
      </c>
      <c r="K23" s="8"/>
      <c r="L23" s="8" t="s">
        <v>134</v>
      </c>
      <c r="M23" s="8" t="s">
        <v>135</v>
      </c>
      <c r="N23" s="8" t="str">
        <f t="shared" si="0"/>
        <v>Curto</v>
      </c>
      <c r="O23" s="11">
        <f t="shared" si="1"/>
        <v>21</v>
      </c>
    </row>
    <row r="24" spans="1:15" x14ac:dyDescent="0.25">
      <c r="A24" s="8" t="s">
        <v>136</v>
      </c>
      <c r="B24" s="8" t="s">
        <v>131</v>
      </c>
      <c r="C24" s="8" t="s">
        <v>137</v>
      </c>
      <c r="D24" s="8" t="s">
        <v>18</v>
      </c>
      <c r="E24" s="8">
        <v>16</v>
      </c>
      <c r="F24" s="8" t="s">
        <v>138</v>
      </c>
      <c r="G24" s="8" t="s">
        <v>139</v>
      </c>
      <c r="H24" s="8" t="s">
        <v>136</v>
      </c>
      <c r="I24" s="8" t="s">
        <v>21</v>
      </c>
      <c r="J24" s="8">
        <v>92</v>
      </c>
      <c r="K24" s="8"/>
      <c r="L24" s="8" t="s">
        <v>140</v>
      </c>
      <c r="M24" s="8" t="s">
        <v>135</v>
      </c>
      <c r="N24" s="8" t="str">
        <f t="shared" si="0"/>
        <v>Curto</v>
      </c>
      <c r="O24" s="11">
        <f t="shared" si="1"/>
        <v>22</v>
      </c>
    </row>
    <row r="25" spans="1:15" x14ac:dyDescent="0.25">
      <c r="A25" s="8" t="s">
        <v>141</v>
      </c>
      <c r="B25" s="8" t="s">
        <v>125</v>
      </c>
      <c r="C25" s="8" t="s">
        <v>142</v>
      </c>
      <c r="D25" s="8" t="s">
        <v>143</v>
      </c>
      <c r="E25" s="8" t="s">
        <v>18</v>
      </c>
      <c r="F25" s="8" t="s">
        <v>144</v>
      </c>
      <c r="G25" s="8">
        <v>2013</v>
      </c>
      <c r="H25" s="8" t="s">
        <v>145</v>
      </c>
      <c r="I25" s="8" t="s">
        <v>146</v>
      </c>
      <c r="J25" s="8">
        <v>807</v>
      </c>
      <c r="K25" s="8"/>
      <c r="L25" s="8" t="s">
        <v>147</v>
      </c>
      <c r="M25" s="8" t="s">
        <v>51</v>
      </c>
      <c r="N25" s="8" t="str">
        <f t="shared" si="0"/>
        <v>Muito Longo</v>
      </c>
      <c r="O25" s="11">
        <f t="shared" si="1"/>
        <v>23</v>
      </c>
    </row>
    <row r="26" spans="1:15" x14ac:dyDescent="0.25">
      <c r="A26" s="8" t="s">
        <v>148</v>
      </c>
      <c r="B26" s="8" t="s">
        <v>125</v>
      </c>
      <c r="C26" s="8" t="s">
        <v>149</v>
      </c>
      <c r="D26" s="8" t="s">
        <v>17</v>
      </c>
      <c r="E26" s="8" t="s">
        <v>18</v>
      </c>
      <c r="F26" s="8" t="s">
        <v>150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151</v>
      </c>
      <c r="M26" s="8" t="s">
        <v>51</v>
      </c>
      <c r="N26" s="8" t="str">
        <f t="shared" si="0"/>
        <v>Médio</v>
      </c>
      <c r="O26" s="11">
        <f t="shared" si="1"/>
        <v>24</v>
      </c>
    </row>
    <row r="27" spans="1:15" x14ac:dyDescent="0.25">
      <c r="A27" s="8" t="s">
        <v>152</v>
      </c>
      <c r="B27" s="8" t="s">
        <v>131</v>
      </c>
      <c r="C27" s="8" t="s">
        <v>153</v>
      </c>
      <c r="D27" s="8" t="s">
        <v>18</v>
      </c>
      <c r="E27" s="8">
        <v>10</v>
      </c>
      <c r="F27" s="8" t="s">
        <v>133</v>
      </c>
      <c r="G27" s="8" t="s">
        <v>139</v>
      </c>
      <c r="H27" s="8" t="s">
        <v>18</v>
      </c>
      <c r="I27" s="8" t="s">
        <v>21</v>
      </c>
      <c r="J27" s="8">
        <v>100</v>
      </c>
      <c r="K27" s="8"/>
      <c r="L27" s="8" t="s">
        <v>154</v>
      </c>
      <c r="M27" s="8" t="s">
        <v>135</v>
      </c>
      <c r="N27" s="8" t="str">
        <f t="shared" si="0"/>
        <v>Curto</v>
      </c>
      <c r="O27" s="11">
        <f t="shared" si="1"/>
        <v>25</v>
      </c>
    </row>
    <row r="28" spans="1:15" x14ac:dyDescent="0.25">
      <c r="A28" s="8" t="s">
        <v>155</v>
      </c>
      <c r="B28" s="8" t="s">
        <v>119</v>
      </c>
      <c r="C28" s="8" t="s">
        <v>120</v>
      </c>
      <c r="D28" s="8" t="s">
        <v>156</v>
      </c>
      <c r="E28" s="8" t="s">
        <v>18</v>
      </c>
      <c r="F28" s="8">
        <v>34</v>
      </c>
      <c r="G28" s="8">
        <v>2011</v>
      </c>
      <c r="H28" s="8" t="s">
        <v>157</v>
      </c>
      <c r="I28" s="8" t="s">
        <v>21</v>
      </c>
      <c r="J28" s="8">
        <v>225</v>
      </c>
      <c r="K28" s="8" t="s">
        <v>121</v>
      </c>
      <c r="L28" s="8" t="s">
        <v>158</v>
      </c>
      <c r="M28" s="8" t="s">
        <v>123</v>
      </c>
      <c r="N28" s="8" t="str">
        <f t="shared" si="0"/>
        <v>Curto</v>
      </c>
      <c r="O28" s="11">
        <f t="shared" si="1"/>
        <v>26</v>
      </c>
    </row>
    <row r="29" spans="1:15" x14ac:dyDescent="0.25">
      <c r="A29" s="8" t="s">
        <v>159</v>
      </c>
      <c r="B29" s="8" t="s">
        <v>119</v>
      </c>
      <c r="C29" s="8" t="s">
        <v>160</v>
      </c>
      <c r="D29" s="8" t="s">
        <v>17</v>
      </c>
      <c r="E29" s="8" t="s">
        <v>18</v>
      </c>
      <c r="F29" s="8" t="s">
        <v>161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162</v>
      </c>
      <c r="M29" s="8" t="s">
        <v>85</v>
      </c>
      <c r="N29" s="8" t="str">
        <f t="shared" si="0"/>
        <v>Médio</v>
      </c>
      <c r="O29" s="11">
        <f t="shared" si="1"/>
        <v>27</v>
      </c>
    </row>
    <row r="30" spans="1:15" x14ac:dyDescent="0.25">
      <c r="A30" s="8" t="s">
        <v>163</v>
      </c>
      <c r="B30" s="8" t="s">
        <v>125</v>
      </c>
      <c r="C30" s="8" t="s">
        <v>126</v>
      </c>
      <c r="D30" s="8" t="s">
        <v>55</v>
      </c>
      <c r="E30" s="8" t="s">
        <v>18</v>
      </c>
      <c r="F30" s="8" t="s">
        <v>127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164</v>
      </c>
      <c r="M30" s="8" t="s">
        <v>51</v>
      </c>
      <c r="N30" s="8" t="str">
        <f t="shared" si="0"/>
        <v>Médio</v>
      </c>
      <c r="O30" s="11">
        <f t="shared" si="1"/>
        <v>28</v>
      </c>
    </row>
    <row r="31" spans="1:15" x14ac:dyDescent="0.25">
      <c r="A31" s="8" t="s">
        <v>165</v>
      </c>
      <c r="B31" s="8" t="s">
        <v>119</v>
      </c>
      <c r="C31" s="8" t="s">
        <v>166</v>
      </c>
      <c r="D31" s="8" t="s">
        <v>17</v>
      </c>
      <c r="E31" s="8" t="s">
        <v>18</v>
      </c>
      <c r="F31" s="8" t="s">
        <v>167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168</v>
      </c>
      <c r="M31" s="8" t="s">
        <v>123</v>
      </c>
      <c r="N31" s="8" t="str">
        <f t="shared" si="0"/>
        <v>Curto</v>
      </c>
      <c r="O31" s="11">
        <f t="shared" si="1"/>
        <v>29</v>
      </c>
    </row>
    <row r="32" spans="1:15" x14ac:dyDescent="0.25">
      <c r="A32" s="8" t="s">
        <v>169</v>
      </c>
      <c r="B32" s="8" t="s">
        <v>170</v>
      </c>
      <c r="C32" s="8" t="s">
        <v>171</v>
      </c>
      <c r="D32" s="8" t="s">
        <v>17</v>
      </c>
      <c r="E32" s="8" t="s">
        <v>18</v>
      </c>
      <c r="F32" s="8" t="s">
        <v>172</v>
      </c>
      <c r="G32" s="8">
        <v>2007</v>
      </c>
      <c r="H32" s="8" t="s">
        <v>18</v>
      </c>
      <c r="I32" s="8" t="s">
        <v>21</v>
      </c>
      <c r="J32" s="8" t="s">
        <v>173</v>
      </c>
      <c r="K32" s="8">
        <v>741</v>
      </c>
      <c r="L32" s="8" t="s">
        <v>174</v>
      </c>
      <c r="M32" s="8" t="s">
        <v>175</v>
      </c>
      <c r="N32" s="8" t="str">
        <f t="shared" si="0"/>
        <v>Muito Longo</v>
      </c>
      <c r="O32" s="11">
        <f t="shared" si="1"/>
        <v>30</v>
      </c>
    </row>
    <row r="33" spans="1:15" x14ac:dyDescent="0.25">
      <c r="A33" s="8" t="s">
        <v>176</v>
      </c>
      <c r="B33" s="8" t="s">
        <v>125</v>
      </c>
      <c r="C33" s="8" t="s">
        <v>177</v>
      </c>
      <c r="D33" s="8" t="s">
        <v>17</v>
      </c>
      <c r="E33" s="8" t="s">
        <v>18</v>
      </c>
      <c r="F33" s="8" t="s">
        <v>127</v>
      </c>
      <c r="G33" s="8">
        <v>2014</v>
      </c>
      <c r="H33" s="8" t="s">
        <v>178</v>
      </c>
      <c r="I33" s="8" t="s">
        <v>21</v>
      </c>
      <c r="J33" s="8">
        <v>472</v>
      </c>
      <c r="K33" s="8">
        <v>813</v>
      </c>
      <c r="L33" s="8" t="s">
        <v>179</v>
      </c>
      <c r="M33" s="8" t="s">
        <v>51</v>
      </c>
      <c r="N33" s="8" t="str">
        <f t="shared" si="0"/>
        <v>Médio</v>
      </c>
      <c r="O33" s="11">
        <f t="shared" si="1"/>
        <v>31</v>
      </c>
    </row>
    <row r="34" spans="1:15" x14ac:dyDescent="0.25">
      <c r="A34" s="8" t="s">
        <v>180</v>
      </c>
      <c r="B34" s="8" t="s">
        <v>125</v>
      </c>
      <c r="C34" s="8" t="s">
        <v>177</v>
      </c>
      <c r="D34" s="8" t="s">
        <v>17</v>
      </c>
      <c r="E34" s="8" t="s">
        <v>18</v>
      </c>
      <c r="F34" s="8" t="s">
        <v>127</v>
      </c>
      <c r="G34" s="8">
        <v>2014</v>
      </c>
      <c r="H34" s="8" t="s">
        <v>178</v>
      </c>
      <c r="I34" s="8" t="s">
        <v>21</v>
      </c>
      <c r="J34" s="8">
        <v>495</v>
      </c>
      <c r="K34" s="8">
        <v>813</v>
      </c>
      <c r="L34" s="8" t="s">
        <v>181</v>
      </c>
      <c r="M34" s="8" t="s">
        <v>51</v>
      </c>
      <c r="N34" s="8" t="str">
        <f t="shared" si="0"/>
        <v>Médio</v>
      </c>
      <c r="O34" s="11">
        <f t="shared" si="1"/>
        <v>32</v>
      </c>
    </row>
    <row r="35" spans="1:15" x14ac:dyDescent="0.25">
      <c r="A35" s="8" t="s">
        <v>182</v>
      </c>
      <c r="B35" s="8" t="s">
        <v>125</v>
      </c>
      <c r="C35" s="8" t="s">
        <v>177</v>
      </c>
      <c r="D35" s="8" t="s">
        <v>17</v>
      </c>
      <c r="E35" s="8" t="s">
        <v>18</v>
      </c>
      <c r="F35" s="8" t="s">
        <v>127</v>
      </c>
      <c r="G35" s="8">
        <v>2014</v>
      </c>
      <c r="H35" s="8" t="s">
        <v>178</v>
      </c>
      <c r="I35" s="8" t="s">
        <v>21</v>
      </c>
      <c r="J35" s="8">
        <v>523</v>
      </c>
      <c r="K35" s="8">
        <v>813</v>
      </c>
      <c r="L35" s="8" t="s">
        <v>183</v>
      </c>
      <c r="M35" s="8" t="s">
        <v>51</v>
      </c>
      <c r="N35" s="8" t="str">
        <f t="shared" ref="N35:N66" si="2">IF(J35&gt;700, "Muito Longo", IF(J35&gt;=600, "Longo", IF(J35&gt;=250, "Médio", "Curto")))</f>
        <v>Médio</v>
      </c>
      <c r="O35" s="11">
        <f t="shared" si="1"/>
        <v>33</v>
      </c>
    </row>
    <row r="36" spans="1:15" x14ac:dyDescent="0.25">
      <c r="A36" s="8" t="s">
        <v>184</v>
      </c>
      <c r="B36" s="8" t="s">
        <v>170</v>
      </c>
      <c r="C36" s="8" t="s">
        <v>185</v>
      </c>
      <c r="D36" s="8" t="s">
        <v>17</v>
      </c>
      <c r="E36" s="8" t="s">
        <v>18</v>
      </c>
      <c r="F36" s="8" t="s">
        <v>186</v>
      </c>
      <c r="G36" s="8">
        <v>2014</v>
      </c>
      <c r="H36" s="8" t="s">
        <v>18</v>
      </c>
      <c r="I36" s="8" t="s">
        <v>146</v>
      </c>
      <c r="J36" s="8">
        <v>414</v>
      </c>
      <c r="K36" s="8"/>
      <c r="L36" s="8" t="s">
        <v>187</v>
      </c>
      <c r="M36" s="8" t="s">
        <v>68</v>
      </c>
      <c r="N36" s="8" t="str">
        <f t="shared" si="2"/>
        <v>Médio</v>
      </c>
      <c r="O36" s="11">
        <f t="shared" si="1"/>
        <v>34</v>
      </c>
    </row>
    <row r="37" spans="1:15" x14ac:dyDescent="0.25">
      <c r="A37" s="8" t="s">
        <v>188</v>
      </c>
      <c r="B37" s="8" t="s">
        <v>125</v>
      </c>
      <c r="C37" s="8" t="s">
        <v>189</v>
      </c>
      <c r="D37" s="8" t="s">
        <v>17</v>
      </c>
      <c r="E37" s="8" t="s">
        <v>18</v>
      </c>
      <c r="F37" s="8" t="s">
        <v>190</v>
      </c>
      <c r="G37" s="8">
        <v>1998</v>
      </c>
      <c r="H37" s="8" t="s">
        <v>18</v>
      </c>
      <c r="I37" s="8" t="s">
        <v>146</v>
      </c>
      <c r="J37" s="8">
        <v>237</v>
      </c>
      <c r="K37" s="8"/>
      <c r="L37" s="8" t="s">
        <v>191</v>
      </c>
      <c r="M37" s="8" t="s">
        <v>51</v>
      </c>
      <c r="N37" s="8" t="str">
        <f t="shared" si="2"/>
        <v>Curto</v>
      </c>
      <c r="O37" s="11">
        <f t="shared" si="1"/>
        <v>35</v>
      </c>
    </row>
    <row r="38" spans="1:15" x14ac:dyDescent="0.25">
      <c r="A38" s="8" t="s">
        <v>192</v>
      </c>
      <c r="B38" s="8" t="s">
        <v>125</v>
      </c>
      <c r="C38" s="8" t="s">
        <v>193</v>
      </c>
      <c r="D38" s="8" t="s">
        <v>17</v>
      </c>
      <c r="E38" s="8" t="s">
        <v>18</v>
      </c>
      <c r="F38" s="8" t="s">
        <v>194</v>
      </c>
      <c r="G38" s="8">
        <v>2010</v>
      </c>
      <c r="H38" s="8" t="s">
        <v>195</v>
      </c>
      <c r="I38" s="8" t="s">
        <v>146</v>
      </c>
      <c r="J38" s="8">
        <v>278</v>
      </c>
      <c r="K38" s="8">
        <v>813</v>
      </c>
      <c r="L38" s="8" t="s">
        <v>196</v>
      </c>
      <c r="M38" s="8" t="s">
        <v>51</v>
      </c>
      <c r="N38" s="8" t="str">
        <f t="shared" si="2"/>
        <v>Médio</v>
      </c>
      <c r="O38" s="11">
        <f t="shared" si="1"/>
        <v>36</v>
      </c>
    </row>
    <row r="39" spans="1:15" x14ac:dyDescent="0.25">
      <c r="A39" s="8" t="s">
        <v>197</v>
      </c>
      <c r="B39" s="8" t="s">
        <v>198</v>
      </c>
      <c r="C39" s="8" t="s">
        <v>199</v>
      </c>
      <c r="D39" s="8" t="s">
        <v>200</v>
      </c>
      <c r="E39" s="8" t="s">
        <v>18</v>
      </c>
      <c r="F39" s="8" t="s">
        <v>116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201</v>
      </c>
      <c r="L39" s="8" t="s">
        <v>202</v>
      </c>
      <c r="M39" s="8" t="s">
        <v>30</v>
      </c>
      <c r="N39" s="8" t="str">
        <f t="shared" si="2"/>
        <v>Médio</v>
      </c>
      <c r="O39" s="11">
        <f t="shared" si="1"/>
        <v>37</v>
      </c>
    </row>
    <row r="40" spans="1:15" x14ac:dyDescent="0.25">
      <c r="A40" s="8" t="s">
        <v>203</v>
      </c>
      <c r="B40" s="8" t="s">
        <v>204</v>
      </c>
      <c r="C40" s="8" t="s">
        <v>205</v>
      </c>
      <c r="D40" s="8" t="s">
        <v>17</v>
      </c>
      <c r="E40" s="8" t="s">
        <v>18</v>
      </c>
      <c r="F40" s="8" t="s">
        <v>206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207</v>
      </c>
      <c r="L40" s="8" t="s">
        <v>208</v>
      </c>
      <c r="M40" s="8" t="s">
        <v>30</v>
      </c>
      <c r="N40" s="8" t="str">
        <f t="shared" si="2"/>
        <v>Médio</v>
      </c>
      <c r="O40" s="11">
        <f t="shared" si="1"/>
        <v>38</v>
      </c>
    </row>
    <row r="41" spans="1:15" x14ac:dyDescent="0.25">
      <c r="A41" s="8" t="s">
        <v>209</v>
      </c>
      <c r="B41" s="8" t="s">
        <v>198</v>
      </c>
      <c r="C41" s="8" t="s">
        <v>210</v>
      </c>
      <c r="D41" s="8" t="s">
        <v>17</v>
      </c>
      <c r="E41" s="8" t="s">
        <v>18</v>
      </c>
      <c r="F41" s="8" t="s">
        <v>211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212</v>
      </c>
      <c r="M41" s="8" t="s">
        <v>30</v>
      </c>
      <c r="N41" s="8" t="str">
        <f t="shared" si="2"/>
        <v>Curto</v>
      </c>
      <c r="O41" s="11">
        <f t="shared" si="1"/>
        <v>39</v>
      </c>
    </row>
    <row r="42" spans="1:15" x14ac:dyDescent="0.25">
      <c r="A42" s="8" t="s">
        <v>213</v>
      </c>
      <c r="B42" s="8" t="s">
        <v>204</v>
      </c>
      <c r="C42" s="8" t="s">
        <v>214</v>
      </c>
      <c r="D42" s="8" t="s">
        <v>63</v>
      </c>
      <c r="E42" s="8" t="s">
        <v>18</v>
      </c>
      <c r="F42" s="8" t="s">
        <v>206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207</v>
      </c>
      <c r="L42" s="8" t="s">
        <v>215</v>
      </c>
      <c r="M42" s="8" t="s">
        <v>30</v>
      </c>
      <c r="N42" s="8" t="str">
        <f t="shared" si="2"/>
        <v>Médio</v>
      </c>
      <c r="O42" s="11">
        <f t="shared" si="1"/>
        <v>40</v>
      </c>
    </row>
    <row r="43" spans="1:15" x14ac:dyDescent="0.25">
      <c r="A43" s="8" t="s">
        <v>216</v>
      </c>
      <c r="B43" s="8" t="s">
        <v>119</v>
      </c>
      <c r="C43" s="8" t="s">
        <v>217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218</v>
      </c>
      <c r="M43" s="8" t="s">
        <v>219</v>
      </c>
      <c r="N43" s="8" t="str">
        <f t="shared" si="2"/>
        <v>Longo</v>
      </c>
      <c r="O43" s="11">
        <f t="shared" si="1"/>
        <v>41</v>
      </c>
    </row>
    <row r="44" spans="1:15" x14ac:dyDescent="0.25">
      <c r="A44" s="8" t="s">
        <v>220</v>
      </c>
      <c r="B44" s="8" t="s">
        <v>119</v>
      </c>
      <c r="C44" s="8" t="s">
        <v>217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221</v>
      </c>
      <c r="M44" s="8" t="s">
        <v>219</v>
      </c>
      <c r="N44" s="8" t="str">
        <f t="shared" si="2"/>
        <v>Médio</v>
      </c>
      <c r="O44" s="11">
        <f t="shared" si="1"/>
        <v>42</v>
      </c>
    </row>
    <row r="45" spans="1:15" x14ac:dyDescent="0.25">
      <c r="A45" s="8" t="s">
        <v>222</v>
      </c>
      <c r="B45" s="8" t="s">
        <v>125</v>
      </c>
      <c r="C45" s="8" t="s">
        <v>223</v>
      </c>
      <c r="D45" s="8" t="s">
        <v>224</v>
      </c>
      <c r="E45" s="8">
        <v>2</v>
      </c>
      <c r="F45" s="8" t="s">
        <v>144</v>
      </c>
      <c r="G45" s="8">
        <v>2001</v>
      </c>
      <c r="H45" s="8" t="s">
        <v>225</v>
      </c>
      <c r="I45" s="8" t="s">
        <v>146</v>
      </c>
      <c r="J45" s="8">
        <v>960</v>
      </c>
      <c r="K45" s="8"/>
      <c r="L45" s="8" t="s">
        <v>226</v>
      </c>
      <c r="M45" s="8" t="s">
        <v>422</v>
      </c>
      <c r="N45" s="8" t="str">
        <f t="shared" si="2"/>
        <v>Muito Longo</v>
      </c>
      <c r="O45" s="11">
        <f t="shared" si="1"/>
        <v>43</v>
      </c>
    </row>
    <row r="46" spans="1:15" x14ac:dyDescent="0.25">
      <c r="A46" s="8" t="s">
        <v>227</v>
      </c>
      <c r="B46" s="8" t="s">
        <v>119</v>
      </c>
      <c r="C46" s="8" t="s">
        <v>228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229</v>
      </c>
      <c r="M46" s="8" t="s">
        <v>230</v>
      </c>
      <c r="N46" s="8" t="str">
        <f t="shared" si="2"/>
        <v>Médio</v>
      </c>
      <c r="O46" s="11">
        <f t="shared" si="1"/>
        <v>44</v>
      </c>
    </row>
    <row r="47" spans="1:15" x14ac:dyDescent="0.25">
      <c r="A47" s="8" t="s">
        <v>231</v>
      </c>
      <c r="B47" s="8" t="s">
        <v>119</v>
      </c>
      <c r="C47" s="8" t="s">
        <v>228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232</v>
      </c>
      <c r="M47" s="8" t="s">
        <v>230</v>
      </c>
      <c r="N47" s="8" t="str">
        <f t="shared" si="2"/>
        <v>Médio</v>
      </c>
      <c r="O47" s="11">
        <f t="shared" si="1"/>
        <v>45</v>
      </c>
    </row>
    <row r="48" spans="1:15" x14ac:dyDescent="0.25">
      <c r="A48" s="8" t="s">
        <v>233</v>
      </c>
      <c r="B48" s="8" t="s">
        <v>234</v>
      </c>
      <c r="C48" s="8" t="s">
        <v>235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236</v>
      </c>
      <c r="M48" s="8" t="s">
        <v>237</v>
      </c>
      <c r="N48" s="8" t="str">
        <f t="shared" si="2"/>
        <v>Médio</v>
      </c>
      <c r="O48" s="11">
        <f t="shared" si="1"/>
        <v>46</v>
      </c>
    </row>
    <row r="49" spans="1:15" x14ac:dyDescent="0.25">
      <c r="A49" s="8" t="s">
        <v>238</v>
      </c>
      <c r="B49" s="8" t="s">
        <v>119</v>
      </c>
      <c r="C49" s="8" t="s">
        <v>239</v>
      </c>
      <c r="D49" s="8" t="s">
        <v>240</v>
      </c>
      <c r="E49" s="8" t="s">
        <v>18</v>
      </c>
      <c r="F49" s="8" t="s">
        <v>241</v>
      </c>
      <c r="G49" s="8">
        <v>1994</v>
      </c>
      <c r="H49" s="8" t="s">
        <v>242</v>
      </c>
      <c r="I49" s="8" t="s">
        <v>146</v>
      </c>
      <c r="J49" s="8">
        <v>367</v>
      </c>
      <c r="K49" s="8"/>
      <c r="L49" s="8" t="s">
        <v>243</v>
      </c>
      <c r="M49" s="8" t="s">
        <v>68</v>
      </c>
      <c r="N49" s="8" t="str">
        <f t="shared" si="2"/>
        <v>Médio</v>
      </c>
      <c r="O49" s="11">
        <f t="shared" si="1"/>
        <v>47</v>
      </c>
    </row>
    <row r="50" spans="1:15" x14ac:dyDescent="0.25">
      <c r="A50" s="8" t="s">
        <v>244</v>
      </c>
      <c r="B50" s="8" t="s">
        <v>125</v>
      </c>
      <c r="C50" s="8" t="s">
        <v>245</v>
      </c>
      <c r="D50" s="8" t="s">
        <v>17</v>
      </c>
      <c r="E50" s="8" t="s">
        <v>18</v>
      </c>
      <c r="F50" s="8" t="s">
        <v>194</v>
      </c>
      <c r="G50" s="8">
        <v>2000</v>
      </c>
      <c r="H50" s="8" t="s">
        <v>18</v>
      </c>
      <c r="I50" s="8" t="s">
        <v>146</v>
      </c>
      <c r="J50" s="8">
        <v>189</v>
      </c>
      <c r="K50" s="8"/>
      <c r="L50" s="8" t="s">
        <v>246</v>
      </c>
      <c r="M50" s="8" t="s">
        <v>51</v>
      </c>
      <c r="N50" s="8" t="str">
        <f t="shared" si="2"/>
        <v>Curto</v>
      </c>
      <c r="O50" s="11">
        <f t="shared" si="1"/>
        <v>48</v>
      </c>
    </row>
    <row r="51" spans="1:15" x14ac:dyDescent="0.25">
      <c r="A51" s="8" t="s">
        <v>247</v>
      </c>
      <c r="B51" s="8" t="s">
        <v>119</v>
      </c>
      <c r="C51" s="8" t="s">
        <v>248</v>
      </c>
      <c r="D51" s="8" t="s">
        <v>156</v>
      </c>
      <c r="E51" s="8" t="s">
        <v>18</v>
      </c>
      <c r="F51" s="8" t="s">
        <v>249</v>
      </c>
      <c r="G51" s="8" t="s">
        <v>539</v>
      </c>
      <c r="H51" s="8" t="s">
        <v>250</v>
      </c>
      <c r="I51" s="8" t="s">
        <v>21</v>
      </c>
      <c r="J51" s="8">
        <v>324</v>
      </c>
      <c r="K51" s="8" t="s">
        <v>251</v>
      </c>
      <c r="L51" s="8" t="s">
        <v>252</v>
      </c>
      <c r="M51" s="8" t="s">
        <v>30</v>
      </c>
      <c r="N51" s="8" t="str">
        <f t="shared" si="2"/>
        <v>Médio</v>
      </c>
      <c r="O51" s="11">
        <f t="shared" si="1"/>
        <v>49</v>
      </c>
    </row>
    <row r="52" spans="1:15" x14ac:dyDescent="0.25">
      <c r="A52" s="8" t="s">
        <v>253</v>
      </c>
      <c r="B52" s="8" t="s">
        <v>119</v>
      </c>
      <c r="C52" s="8" t="s">
        <v>254</v>
      </c>
      <c r="D52" s="8" t="s">
        <v>240</v>
      </c>
      <c r="E52" s="8" t="s">
        <v>18</v>
      </c>
      <c r="F52" s="8" t="s">
        <v>255</v>
      </c>
      <c r="G52" s="8" t="s">
        <v>256</v>
      </c>
      <c r="H52" s="8" t="s">
        <v>18</v>
      </c>
      <c r="I52" s="8" t="s">
        <v>21</v>
      </c>
      <c r="J52" s="8">
        <v>330</v>
      </c>
      <c r="K52" s="8"/>
      <c r="L52" s="8" t="s">
        <v>257</v>
      </c>
      <c r="M52" s="8" t="s">
        <v>30</v>
      </c>
      <c r="N52" s="8" t="str">
        <f t="shared" si="2"/>
        <v>Médio</v>
      </c>
      <c r="O52" s="11">
        <f t="shared" si="1"/>
        <v>50</v>
      </c>
    </row>
    <row r="53" spans="1:15" x14ac:dyDescent="0.25">
      <c r="A53" s="8" t="s">
        <v>258</v>
      </c>
      <c r="B53" s="8" t="s">
        <v>125</v>
      </c>
      <c r="C53" s="8" t="s">
        <v>223</v>
      </c>
      <c r="D53" s="8" t="s">
        <v>224</v>
      </c>
      <c r="E53" s="8">
        <v>1</v>
      </c>
      <c r="F53" s="8" t="s">
        <v>259</v>
      </c>
      <c r="G53" s="8">
        <v>2001</v>
      </c>
      <c r="H53" s="8" t="s">
        <v>225</v>
      </c>
      <c r="I53" s="8" t="s">
        <v>146</v>
      </c>
      <c r="J53" s="8">
        <v>488</v>
      </c>
      <c r="K53" s="8"/>
      <c r="L53" s="8" t="s">
        <v>260</v>
      </c>
      <c r="M53" s="8" t="s">
        <v>422</v>
      </c>
      <c r="N53" s="8" t="str">
        <f t="shared" si="2"/>
        <v>Médio</v>
      </c>
      <c r="O53" s="11">
        <f t="shared" si="1"/>
        <v>51</v>
      </c>
    </row>
    <row r="54" spans="1:15" x14ac:dyDescent="0.25">
      <c r="A54" s="8" t="s">
        <v>261</v>
      </c>
      <c r="B54" s="8" t="s">
        <v>119</v>
      </c>
      <c r="C54" s="8" t="s">
        <v>262</v>
      </c>
      <c r="D54" s="8" t="s">
        <v>240</v>
      </c>
      <c r="E54" s="8" t="s">
        <v>18</v>
      </c>
      <c r="F54" s="8" t="s">
        <v>194</v>
      </c>
      <c r="G54" s="8">
        <v>2010</v>
      </c>
      <c r="H54" s="8" t="s">
        <v>195</v>
      </c>
      <c r="I54" s="8" t="s">
        <v>146</v>
      </c>
      <c r="J54" s="8">
        <v>432</v>
      </c>
      <c r="K54" s="8"/>
      <c r="L54" s="8" t="s">
        <v>263</v>
      </c>
      <c r="M54" s="8" t="s">
        <v>68</v>
      </c>
      <c r="N54" s="8" t="str">
        <f t="shared" si="2"/>
        <v>Médio</v>
      </c>
      <c r="O54" s="11">
        <f t="shared" si="1"/>
        <v>52</v>
      </c>
    </row>
    <row r="55" spans="1:15" x14ac:dyDescent="0.25">
      <c r="A55" s="8" t="s">
        <v>264</v>
      </c>
      <c r="B55" s="8" t="s">
        <v>125</v>
      </c>
      <c r="C55" s="8" t="s">
        <v>265</v>
      </c>
      <c r="D55" s="8" t="s">
        <v>266</v>
      </c>
      <c r="E55" s="8" t="s">
        <v>18</v>
      </c>
      <c r="F55" s="8" t="s">
        <v>267</v>
      </c>
      <c r="G55" s="8">
        <v>2016</v>
      </c>
      <c r="H55" s="8" t="s">
        <v>268</v>
      </c>
      <c r="I55" s="8" t="s">
        <v>21</v>
      </c>
      <c r="J55" s="8">
        <v>672</v>
      </c>
      <c r="K55" s="8">
        <v>823</v>
      </c>
      <c r="L55" s="8" t="s">
        <v>269</v>
      </c>
      <c r="M55" s="8" t="s">
        <v>51</v>
      </c>
      <c r="N55" s="8" t="str">
        <f t="shared" si="2"/>
        <v>Longo</v>
      </c>
      <c r="O55" s="11">
        <f t="shared" si="1"/>
        <v>53</v>
      </c>
    </row>
    <row r="56" spans="1:15" x14ac:dyDescent="0.25">
      <c r="A56" s="8" t="s">
        <v>270</v>
      </c>
      <c r="B56" s="8" t="s">
        <v>170</v>
      </c>
      <c r="C56" s="8" t="s">
        <v>271</v>
      </c>
      <c r="D56" s="8" t="s">
        <v>17</v>
      </c>
      <c r="E56" s="8" t="s">
        <v>18</v>
      </c>
      <c r="F56" s="8" t="s">
        <v>172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272</v>
      </c>
      <c r="M56" s="8" t="s">
        <v>51</v>
      </c>
      <c r="N56" s="8" t="str">
        <f t="shared" si="2"/>
        <v>Médio</v>
      </c>
      <c r="O56" s="11">
        <f t="shared" si="1"/>
        <v>54</v>
      </c>
    </row>
    <row r="57" spans="1:15" x14ac:dyDescent="0.25">
      <c r="A57" s="8" t="s">
        <v>273</v>
      </c>
      <c r="B57" s="8" t="s">
        <v>119</v>
      </c>
      <c r="C57" s="8" t="s">
        <v>274</v>
      </c>
      <c r="D57" s="8" t="s">
        <v>275</v>
      </c>
      <c r="E57" s="8" t="s">
        <v>18</v>
      </c>
      <c r="F57" s="8" t="s">
        <v>276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277</v>
      </c>
      <c r="L57" s="8" t="s">
        <v>278</v>
      </c>
      <c r="M57" s="8" t="s">
        <v>68</v>
      </c>
      <c r="N57" s="8" t="str">
        <f t="shared" si="2"/>
        <v>Curto</v>
      </c>
      <c r="O57" s="11">
        <f t="shared" si="1"/>
        <v>55</v>
      </c>
    </row>
    <row r="58" spans="1:15" x14ac:dyDescent="0.25">
      <c r="A58" s="8" t="s">
        <v>279</v>
      </c>
      <c r="B58" s="8" t="s">
        <v>280</v>
      </c>
      <c r="C58" s="8" t="s">
        <v>281</v>
      </c>
      <c r="D58" s="8" t="s">
        <v>17</v>
      </c>
      <c r="E58" s="8" t="s">
        <v>18</v>
      </c>
      <c r="F58" s="8" t="s">
        <v>282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283</v>
      </c>
      <c r="M58" s="8" t="s">
        <v>30</v>
      </c>
      <c r="N58" s="8" t="str">
        <f t="shared" si="2"/>
        <v>Curto</v>
      </c>
      <c r="O58" s="11">
        <f t="shared" si="1"/>
        <v>56</v>
      </c>
    </row>
    <row r="59" spans="1:15" x14ac:dyDescent="0.25">
      <c r="A59" s="8" t="s">
        <v>284</v>
      </c>
      <c r="B59" s="8" t="s">
        <v>119</v>
      </c>
      <c r="C59" s="8" t="s">
        <v>248</v>
      </c>
      <c r="D59" s="8" t="s">
        <v>285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251</v>
      </c>
      <c r="L59" s="8" t="s">
        <v>286</v>
      </c>
      <c r="M59" s="8" t="s">
        <v>30</v>
      </c>
      <c r="N59" s="8" t="str">
        <f t="shared" si="2"/>
        <v>Médio</v>
      </c>
      <c r="O59" s="11">
        <f t="shared" si="1"/>
        <v>57</v>
      </c>
    </row>
    <row r="60" spans="1:15" x14ac:dyDescent="0.25">
      <c r="A60" s="8" t="s">
        <v>287</v>
      </c>
      <c r="B60" s="8" t="s">
        <v>119</v>
      </c>
      <c r="C60" s="8" t="s">
        <v>288</v>
      </c>
      <c r="D60" s="8" t="s">
        <v>17</v>
      </c>
      <c r="E60" s="8" t="s">
        <v>18</v>
      </c>
      <c r="F60" s="8" t="s">
        <v>289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290</v>
      </c>
      <c r="M60" s="8" t="s">
        <v>291</v>
      </c>
      <c r="N60" s="8" t="str">
        <f t="shared" si="2"/>
        <v>Médio</v>
      </c>
      <c r="O60" s="11">
        <f t="shared" si="1"/>
        <v>58</v>
      </c>
    </row>
    <row r="61" spans="1:15" x14ac:dyDescent="0.25">
      <c r="A61" s="8" t="s">
        <v>292</v>
      </c>
      <c r="B61" s="8" t="s">
        <v>119</v>
      </c>
      <c r="C61" s="8" t="s">
        <v>293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294</v>
      </c>
      <c r="M61" s="8" t="s">
        <v>68</v>
      </c>
      <c r="N61" s="8" t="str">
        <f t="shared" si="2"/>
        <v>Curto</v>
      </c>
      <c r="O61" s="11">
        <f t="shared" si="1"/>
        <v>59</v>
      </c>
    </row>
    <row r="62" spans="1:15" x14ac:dyDescent="0.25">
      <c r="A62" s="8" t="s">
        <v>295</v>
      </c>
      <c r="B62" s="8" t="s">
        <v>119</v>
      </c>
      <c r="C62" s="8" t="s">
        <v>160</v>
      </c>
      <c r="D62" s="8" t="s">
        <v>296</v>
      </c>
      <c r="E62" s="8" t="s">
        <v>18</v>
      </c>
      <c r="F62" s="8" t="s">
        <v>297</v>
      </c>
      <c r="G62" s="8">
        <v>1994</v>
      </c>
      <c r="H62" s="8" t="s">
        <v>18</v>
      </c>
      <c r="I62" s="8" t="s">
        <v>146</v>
      </c>
      <c r="J62" s="8">
        <v>502</v>
      </c>
      <c r="K62" s="8">
        <v>853</v>
      </c>
      <c r="L62" s="8" t="s">
        <v>298</v>
      </c>
      <c r="M62" s="8" t="s">
        <v>85</v>
      </c>
      <c r="N62" s="8" t="str">
        <f t="shared" si="2"/>
        <v>Médio</v>
      </c>
      <c r="O62" s="11">
        <f t="shared" si="1"/>
        <v>60</v>
      </c>
    </row>
    <row r="63" spans="1:15" x14ac:dyDescent="0.25">
      <c r="A63" s="8" t="s">
        <v>299</v>
      </c>
      <c r="B63" s="8" t="s">
        <v>119</v>
      </c>
      <c r="C63" s="8" t="s">
        <v>300</v>
      </c>
      <c r="D63" s="8" t="s">
        <v>17</v>
      </c>
      <c r="E63" s="8" t="s">
        <v>18</v>
      </c>
      <c r="F63" s="8" t="s">
        <v>301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302</v>
      </c>
      <c r="M63" s="8" t="s">
        <v>135</v>
      </c>
      <c r="N63" s="8" t="str">
        <f t="shared" si="2"/>
        <v>Médio</v>
      </c>
      <c r="O63" s="11">
        <f t="shared" si="1"/>
        <v>61</v>
      </c>
    </row>
    <row r="64" spans="1:15" x14ac:dyDescent="0.25">
      <c r="A64" s="8" t="s">
        <v>303</v>
      </c>
      <c r="B64" s="8" t="s">
        <v>119</v>
      </c>
      <c r="C64" s="8" t="s">
        <v>304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305</v>
      </c>
      <c r="M64" s="8" t="s">
        <v>51</v>
      </c>
      <c r="N64" s="8" t="str">
        <f t="shared" si="2"/>
        <v>Médio</v>
      </c>
      <c r="O64" s="11">
        <f t="shared" si="1"/>
        <v>62</v>
      </c>
    </row>
    <row r="65" spans="1:15" x14ac:dyDescent="0.25">
      <c r="A65" s="8" t="s">
        <v>306</v>
      </c>
      <c r="B65" s="8" t="s">
        <v>119</v>
      </c>
      <c r="C65" s="8" t="s">
        <v>239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307</v>
      </c>
      <c r="M65" s="8" t="s">
        <v>68</v>
      </c>
      <c r="N65" s="8" t="str">
        <f t="shared" si="2"/>
        <v>Médio</v>
      </c>
      <c r="O65" s="11">
        <f t="shared" si="1"/>
        <v>63</v>
      </c>
    </row>
    <row r="66" spans="1:15" x14ac:dyDescent="0.25">
      <c r="A66" s="8" t="s">
        <v>308</v>
      </c>
      <c r="B66" s="8" t="s">
        <v>76</v>
      </c>
      <c r="C66" s="8" t="s">
        <v>309</v>
      </c>
      <c r="D66" s="8" t="s">
        <v>310</v>
      </c>
      <c r="E66" s="8" t="s">
        <v>18</v>
      </c>
      <c r="F66" s="8" t="s">
        <v>276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311</v>
      </c>
      <c r="M66" s="8" t="s">
        <v>51</v>
      </c>
      <c r="N66" s="8" t="str">
        <f t="shared" si="2"/>
        <v>Médio</v>
      </c>
      <c r="O66" s="11">
        <f t="shared" si="1"/>
        <v>64</v>
      </c>
    </row>
    <row r="67" spans="1:15" x14ac:dyDescent="0.25">
      <c r="A67" s="8" t="s">
        <v>312</v>
      </c>
      <c r="B67" s="8" t="s">
        <v>119</v>
      </c>
      <c r="C67" s="8" t="s">
        <v>313</v>
      </c>
      <c r="D67" s="8" t="s">
        <v>314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315</v>
      </c>
      <c r="M67" s="8" t="s">
        <v>316</v>
      </c>
      <c r="N67" s="8" t="str">
        <f t="shared" ref="N67:N98" si="3">IF(J67&gt;700, "Muito Longo", IF(J67&gt;=600, "Longo", IF(J67&gt;=250, "Médio", "Curto")))</f>
        <v>Médio</v>
      </c>
      <c r="O67" s="11">
        <f t="shared" si="1"/>
        <v>65</v>
      </c>
    </row>
    <row r="68" spans="1:15" x14ac:dyDescent="0.25">
      <c r="A68" s="8" t="s">
        <v>317</v>
      </c>
      <c r="B68" s="8" t="s">
        <v>119</v>
      </c>
      <c r="C68" s="8" t="s">
        <v>248</v>
      </c>
      <c r="D68" s="8" t="s">
        <v>318</v>
      </c>
      <c r="E68" s="8" t="s">
        <v>18</v>
      </c>
      <c r="F68" s="8" t="s">
        <v>249</v>
      </c>
      <c r="G68" s="8">
        <v>2003</v>
      </c>
      <c r="H68" s="8" t="s">
        <v>250</v>
      </c>
      <c r="I68" s="8" t="s">
        <v>21</v>
      </c>
      <c r="J68" s="8">
        <v>390</v>
      </c>
      <c r="K68" s="8" t="s">
        <v>251</v>
      </c>
      <c r="L68" s="8" t="s">
        <v>319</v>
      </c>
      <c r="M68" s="8" t="s">
        <v>30</v>
      </c>
      <c r="N68" s="8" t="str">
        <f t="shared" si="3"/>
        <v>Médio</v>
      </c>
      <c r="O68" s="11">
        <f t="shared" ref="O68:O131" si="4">IF(A68&lt;&gt;"", ROW(A68)-2, "")</f>
        <v>66</v>
      </c>
    </row>
    <row r="69" spans="1:15" x14ac:dyDescent="0.25">
      <c r="A69" s="8" t="s">
        <v>320</v>
      </c>
      <c r="B69" s="8" t="s">
        <v>204</v>
      </c>
      <c r="C69" s="8" t="s">
        <v>321</v>
      </c>
      <c r="D69" s="8" t="s">
        <v>17</v>
      </c>
      <c r="E69" s="8" t="s">
        <v>18</v>
      </c>
      <c r="F69" s="8" t="s">
        <v>322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323</v>
      </c>
      <c r="L69" s="8" t="s">
        <v>324</v>
      </c>
      <c r="M69" s="8" t="s">
        <v>30</v>
      </c>
      <c r="N69" s="8" t="str">
        <f t="shared" si="3"/>
        <v>Médio</v>
      </c>
      <c r="O69" s="11">
        <f t="shared" si="4"/>
        <v>67</v>
      </c>
    </row>
    <row r="70" spans="1:15" x14ac:dyDescent="0.25">
      <c r="A70" s="8" t="s">
        <v>325</v>
      </c>
      <c r="B70" s="8" t="s">
        <v>119</v>
      </c>
      <c r="C70" s="8" t="s">
        <v>239</v>
      </c>
      <c r="D70" s="8" t="s">
        <v>17</v>
      </c>
      <c r="E70" s="8" t="s">
        <v>18</v>
      </c>
      <c r="F70" s="8" t="s">
        <v>241</v>
      </c>
      <c r="G70" s="8">
        <v>1994</v>
      </c>
      <c r="H70" s="8" t="s">
        <v>242</v>
      </c>
      <c r="I70" s="8" t="s">
        <v>146</v>
      </c>
      <c r="J70" s="8">
        <v>374</v>
      </c>
      <c r="K70" s="8">
        <v>823</v>
      </c>
      <c r="L70" s="8" t="s">
        <v>326</v>
      </c>
      <c r="M70" s="8" t="s">
        <v>68</v>
      </c>
      <c r="N70" s="8" t="str">
        <f t="shared" si="3"/>
        <v>Médio</v>
      </c>
      <c r="O70" s="11">
        <f t="shared" si="4"/>
        <v>68</v>
      </c>
    </row>
    <row r="71" spans="1:15" x14ac:dyDescent="0.25">
      <c r="A71" s="8" t="s">
        <v>327</v>
      </c>
      <c r="B71" s="8" t="s">
        <v>119</v>
      </c>
      <c r="C71" s="8" t="s">
        <v>328</v>
      </c>
      <c r="D71" s="8" t="s">
        <v>17</v>
      </c>
      <c r="E71" s="8" t="s">
        <v>18</v>
      </c>
      <c r="F71" s="8" t="s">
        <v>329</v>
      </c>
      <c r="G71" s="8">
        <v>2011</v>
      </c>
      <c r="H71" s="8" t="s">
        <v>18</v>
      </c>
      <c r="I71" s="8" t="s">
        <v>146</v>
      </c>
      <c r="J71" s="8">
        <v>390</v>
      </c>
      <c r="K71" s="8"/>
      <c r="L71" s="8" t="s">
        <v>330</v>
      </c>
      <c r="M71" s="8" t="s">
        <v>68</v>
      </c>
      <c r="N71" s="8" t="str">
        <f t="shared" si="3"/>
        <v>Médio</v>
      </c>
      <c r="O71" s="11">
        <f t="shared" si="4"/>
        <v>69</v>
      </c>
    </row>
    <row r="72" spans="1:15" x14ac:dyDescent="0.25">
      <c r="A72" s="8" t="s">
        <v>331</v>
      </c>
      <c r="B72" s="8" t="s">
        <v>332</v>
      </c>
      <c r="C72" s="8" t="s">
        <v>333</v>
      </c>
      <c r="D72" s="8" t="s">
        <v>17</v>
      </c>
      <c r="E72" s="8">
        <v>741</v>
      </c>
      <c r="F72" s="8" t="s">
        <v>334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335</v>
      </c>
      <c r="M72" s="8" t="s">
        <v>51</v>
      </c>
      <c r="N72" s="8" t="str">
        <f t="shared" si="3"/>
        <v>Médio</v>
      </c>
      <c r="O72" s="11">
        <f t="shared" si="4"/>
        <v>70</v>
      </c>
    </row>
    <row r="73" spans="1:15" x14ac:dyDescent="0.25">
      <c r="A73" s="8" t="s">
        <v>336</v>
      </c>
      <c r="B73" s="8" t="s">
        <v>332</v>
      </c>
      <c r="C73" s="8" t="s">
        <v>337</v>
      </c>
      <c r="D73" s="8" t="s">
        <v>17</v>
      </c>
      <c r="E73" s="8" t="s">
        <v>18</v>
      </c>
      <c r="F73" s="8" t="s">
        <v>338</v>
      </c>
      <c r="G73" s="8">
        <v>2007</v>
      </c>
      <c r="H73" s="8" t="s">
        <v>18</v>
      </c>
      <c r="I73" s="8" t="s">
        <v>146</v>
      </c>
      <c r="J73" s="8">
        <v>305</v>
      </c>
      <c r="K73" s="8"/>
      <c r="L73" s="8" t="s">
        <v>339</v>
      </c>
      <c r="M73" s="8" t="s">
        <v>51</v>
      </c>
      <c r="N73" s="8" t="str">
        <f t="shared" si="3"/>
        <v>Médio</v>
      </c>
      <c r="O73" s="11">
        <f t="shared" si="4"/>
        <v>71</v>
      </c>
    </row>
    <row r="74" spans="1:15" x14ac:dyDescent="0.25">
      <c r="A74" s="8" t="s">
        <v>340</v>
      </c>
      <c r="B74" s="8" t="s">
        <v>119</v>
      </c>
      <c r="C74" s="8" t="s">
        <v>341</v>
      </c>
      <c r="D74" s="8" t="s">
        <v>63</v>
      </c>
      <c r="E74" s="8" t="s">
        <v>18</v>
      </c>
      <c r="F74" s="8" t="s">
        <v>342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251</v>
      </c>
      <c r="L74" s="8" t="s">
        <v>343</v>
      </c>
      <c r="M74" s="8" t="s">
        <v>30</v>
      </c>
      <c r="N74" s="8" t="str">
        <f t="shared" si="3"/>
        <v>Médio</v>
      </c>
      <c r="O74" s="11">
        <f t="shared" si="4"/>
        <v>72</v>
      </c>
    </row>
    <row r="75" spans="1:15" x14ac:dyDescent="0.25">
      <c r="A75" s="8" t="s">
        <v>344</v>
      </c>
      <c r="B75" s="8" t="s">
        <v>345</v>
      </c>
      <c r="C75" s="8" t="s">
        <v>346</v>
      </c>
      <c r="D75" s="8" t="s">
        <v>17</v>
      </c>
      <c r="E75" s="8" t="s">
        <v>18</v>
      </c>
      <c r="F75" s="8" t="s">
        <v>347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251</v>
      </c>
      <c r="L75" s="8" t="s">
        <v>348</v>
      </c>
      <c r="M75" s="8" t="s">
        <v>30</v>
      </c>
      <c r="N75" s="8" t="str">
        <f t="shared" si="3"/>
        <v>Longo</v>
      </c>
      <c r="O75" s="11">
        <f t="shared" si="4"/>
        <v>73</v>
      </c>
    </row>
    <row r="76" spans="1:15" x14ac:dyDescent="0.25">
      <c r="A76" s="8" t="s">
        <v>349</v>
      </c>
      <c r="B76" s="8" t="s">
        <v>46</v>
      </c>
      <c r="C76" s="8" t="s">
        <v>350</v>
      </c>
      <c r="D76" s="8" t="s">
        <v>17</v>
      </c>
      <c r="E76" s="8" t="s">
        <v>18</v>
      </c>
      <c r="F76" s="8" t="s">
        <v>351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352</v>
      </c>
      <c r="M76" s="8" t="s">
        <v>30</v>
      </c>
      <c r="N76" s="8" t="str">
        <f t="shared" si="3"/>
        <v>Curto</v>
      </c>
      <c r="O76" s="11">
        <f t="shared" si="4"/>
        <v>74</v>
      </c>
    </row>
    <row r="77" spans="1:15" x14ac:dyDescent="0.25">
      <c r="A77" s="8" t="s">
        <v>353</v>
      </c>
      <c r="B77" s="8" t="s">
        <v>119</v>
      </c>
      <c r="C77" s="8" t="s">
        <v>354</v>
      </c>
      <c r="D77" s="8" t="s">
        <v>240</v>
      </c>
      <c r="E77" s="8" t="s">
        <v>18</v>
      </c>
      <c r="F77" s="8" t="s">
        <v>329</v>
      </c>
      <c r="G77" s="8">
        <v>2001</v>
      </c>
      <c r="H77" s="8" t="s">
        <v>18</v>
      </c>
      <c r="I77" s="8" t="s">
        <v>146</v>
      </c>
      <c r="J77" s="8">
        <v>344</v>
      </c>
      <c r="K77" s="8"/>
      <c r="L77" s="8" t="s">
        <v>355</v>
      </c>
      <c r="M77" s="8" t="s">
        <v>237</v>
      </c>
      <c r="N77" s="8" t="str">
        <f t="shared" si="3"/>
        <v>Médio</v>
      </c>
      <c r="O77" s="11">
        <f t="shared" si="4"/>
        <v>75</v>
      </c>
    </row>
    <row r="78" spans="1:15" x14ac:dyDescent="0.25">
      <c r="A78" s="8" t="s">
        <v>356</v>
      </c>
      <c r="B78" s="8" t="s">
        <v>119</v>
      </c>
      <c r="C78" s="8" t="s">
        <v>217</v>
      </c>
      <c r="D78" s="8" t="s">
        <v>17</v>
      </c>
      <c r="E78" s="8" t="s">
        <v>18</v>
      </c>
      <c r="F78" s="8" t="s">
        <v>357</v>
      </c>
      <c r="G78" s="8">
        <v>1995</v>
      </c>
      <c r="H78" s="8" t="s">
        <v>358</v>
      </c>
      <c r="I78" s="8" t="s">
        <v>359</v>
      </c>
      <c r="J78" s="8">
        <v>77</v>
      </c>
      <c r="K78" s="8">
        <v>843</v>
      </c>
      <c r="L78" s="8" t="s">
        <v>360</v>
      </c>
      <c r="M78" s="8" t="s">
        <v>219</v>
      </c>
      <c r="N78" s="8" t="str">
        <f t="shared" si="3"/>
        <v>Curto</v>
      </c>
      <c r="O78" s="11">
        <f t="shared" si="4"/>
        <v>76</v>
      </c>
    </row>
    <row r="79" spans="1:15" x14ac:dyDescent="0.25">
      <c r="A79" s="8" t="s">
        <v>361</v>
      </c>
      <c r="B79" s="8" t="s">
        <v>362</v>
      </c>
      <c r="C79" s="8" t="s">
        <v>363</v>
      </c>
      <c r="D79" s="8" t="s">
        <v>17</v>
      </c>
      <c r="E79" s="8" t="s">
        <v>18</v>
      </c>
      <c r="F79" s="8" t="s">
        <v>364</v>
      </c>
      <c r="G79" s="8">
        <v>2012</v>
      </c>
      <c r="H79" s="8" t="s">
        <v>18</v>
      </c>
      <c r="I79" s="8" t="s">
        <v>146</v>
      </c>
      <c r="J79" s="8">
        <v>462</v>
      </c>
      <c r="K79" s="8"/>
      <c r="L79" s="8" t="s">
        <v>365</v>
      </c>
      <c r="M79" s="8" t="s">
        <v>68</v>
      </c>
      <c r="N79" s="8" t="str">
        <f t="shared" si="3"/>
        <v>Médio</v>
      </c>
      <c r="O79" s="11">
        <f t="shared" si="4"/>
        <v>77</v>
      </c>
    </row>
    <row r="80" spans="1:15" x14ac:dyDescent="0.25">
      <c r="A80" s="8" t="s">
        <v>366</v>
      </c>
      <c r="B80" s="8" t="s">
        <v>76</v>
      </c>
      <c r="C80" s="8" t="s">
        <v>367</v>
      </c>
      <c r="D80" s="8" t="s">
        <v>17</v>
      </c>
      <c r="E80" s="8" t="s">
        <v>18</v>
      </c>
      <c r="F80" s="8" t="s">
        <v>368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369</v>
      </c>
      <c r="M80" s="8" t="s">
        <v>30</v>
      </c>
      <c r="N80" s="8" t="str">
        <f t="shared" si="3"/>
        <v>Curto</v>
      </c>
      <c r="O80" s="11">
        <f t="shared" si="4"/>
        <v>78</v>
      </c>
    </row>
    <row r="81" spans="1:15" x14ac:dyDescent="0.25">
      <c r="A81" s="8" t="s">
        <v>370</v>
      </c>
      <c r="B81" s="8" t="s">
        <v>371</v>
      </c>
      <c r="C81" s="8" t="s">
        <v>372</v>
      </c>
      <c r="D81" s="8" t="s">
        <v>156</v>
      </c>
      <c r="E81" s="8" t="s">
        <v>18</v>
      </c>
      <c r="F81" s="8" t="s">
        <v>373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374</v>
      </c>
      <c r="L81" s="8" t="s">
        <v>375</v>
      </c>
      <c r="M81" s="8" t="s">
        <v>30</v>
      </c>
      <c r="N81" s="8" t="str">
        <f t="shared" si="3"/>
        <v>Curto</v>
      </c>
      <c r="O81" s="11">
        <f t="shared" si="4"/>
        <v>79</v>
      </c>
    </row>
    <row r="82" spans="1:15" x14ac:dyDescent="0.25">
      <c r="A82" s="8" t="s">
        <v>376</v>
      </c>
      <c r="B82" s="8" t="s">
        <v>377</v>
      </c>
      <c r="C82" s="8" t="s">
        <v>378</v>
      </c>
      <c r="D82" s="8" t="s">
        <v>17</v>
      </c>
      <c r="E82" s="8" t="s">
        <v>18</v>
      </c>
      <c r="F82" s="8" t="s">
        <v>379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380</v>
      </c>
      <c r="M82" s="8" t="s">
        <v>51</v>
      </c>
      <c r="N82" s="8" t="str">
        <f t="shared" si="3"/>
        <v>Muito Longo</v>
      </c>
      <c r="O82" s="11">
        <f t="shared" si="4"/>
        <v>80</v>
      </c>
    </row>
    <row r="83" spans="1:15" x14ac:dyDescent="0.25">
      <c r="A83" s="8" t="s">
        <v>381</v>
      </c>
      <c r="B83" s="8" t="s">
        <v>382</v>
      </c>
      <c r="C83" s="8" t="s">
        <v>378</v>
      </c>
      <c r="D83" s="8" t="s">
        <v>17</v>
      </c>
      <c r="E83" s="8" t="s">
        <v>18</v>
      </c>
      <c r="F83" s="8" t="s">
        <v>379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383</v>
      </c>
      <c r="L83" s="8" t="s">
        <v>384</v>
      </c>
      <c r="M83" s="8" t="s">
        <v>51</v>
      </c>
      <c r="N83" s="8" t="str">
        <f t="shared" si="3"/>
        <v>Médio</v>
      </c>
      <c r="O83" s="11">
        <f t="shared" si="4"/>
        <v>81</v>
      </c>
    </row>
    <row r="84" spans="1:15" x14ac:dyDescent="0.25">
      <c r="A84" s="8" t="s">
        <v>385</v>
      </c>
      <c r="B84" s="8" t="s">
        <v>280</v>
      </c>
      <c r="C84" s="8" t="s">
        <v>386</v>
      </c>
      <c r="D84" s="8" t="s">
        <v>63</v>
      </c>
      <c r="E84" s="8" t="s">
        <v>18</v>
      </c>
      <c r="F84" s="8" t="s">
        <v>342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387</v>
      </c>
      <c r="M84" s="8" t="s">
        <v>51</v>
      </c>
      <c r="N84" s="8" t="str">
        <f t="shared" si="3"/>
        <v>Longo</v>
      </c>
      <c r="O84" s="11">
        <f t="shared" si="4"/>
        <v>82</v>
      </c>
    </row>
    <row r="85" spans="1:15" x14ac:dyDescent="0.25">
      <c r="A85" s="8" t="s">
        <v>388</v>
      </c>
      <c r="B85" s="8" t="s">
        <v>76</v>
      </c>
      <c r="C85" s="8" t="s">
        <v>389</v>
      </c>
      <c r="D85" s="8" t="s">
        <v>390</v>
      </c>
      <c r="E85" s="8">
        <v>1</v>
      </c>
      <c r="F85" s="8" t="s">
        <v>34</v>
      </c>
      <c r="G85" s="8">
        <v>2014</v>
      </c>
      <c r="H85" s="8" t="s">
        <v>391</v>
      </c>
      <c r="I85" s="8" t="s">
        <v>21</v>
      </c>
      <c r="J85" s="8">
        <v>140</v>
      </c>
      <c r="K85" s="8">
        <v>100</v>
      </c>
      <c r="L85" s="8" t="s">
        <v>392</v>
      </c>
      <c r="M85" s="8" t="s">
        <v>30</v>
      </c>
      <c r="N85" s="8" t="str">
        <f t="shared" si="3"/>
        <v>Curto</v>
      </c>
      <c r="O85" s="11">
        <f t="shared" si="4"/>
        <v>83</v>
      </c>
    </row>
    <row r="86" spans="1:15" x14ac:dyDescent="0.25">
      <c r="A86" s="8" t="s">
        <v>393</v>
      </c>
      <c r="B86" s="8" t="s">
        <v>76</v>
      </c>
      <c r="C86" s="8" t="s">
        <v>389</v>
      </c>
      <c r="D86" s="8" t="s">
        <v>394</v>
      </c>
      <c r="E86" s="8">
        <v>2</v>
      </c>
      <c r="F86" s="8" t="s">
        <v>34</v>
      </c>
      <c r="G86" s="8">
        <v>2014</v>
      </c>
      <c r="H86" s="8" t="s">
        <v>391</v>
      </c>
      <c r="I86" s="8" t="s">
        <v>21</v>
      </c>
      <c r="J86" s="8">
        <v>138</v>
      </c>
      <c r="K86" s="8" t="s">
        <v>395</v>
      </c>
      <c r="L86" s="8" t="s">
        <v>396</v>
      </c>
      <c r="M86" s="8" t="s">
        <v>30</v>
      </c>
      <c r="N86" s="8" t="str">
        <f t="shared" si="3"/>
        <v>Curto</v>
      </c>
      <c r="O86" s="11">
        <f t="shared" si="4"/>
        <v>84</v>
      </c>
    </row>
    <row r="87" spans="1:15" x14ac:dyDescent="0.25">
      <c r="A87" s="8" t="s">
        <v>397</v>
      </c>
      <c r="B87" s="8" t="s">
        <v>76</v>
      </c>
      <c r="C87" s="8" t="s">
        <v>389</v>
      </c>
      <c r="D87" s="8" t="s">
        <v>398</v>
      </c>
      <c r="E87" s="8">
        <v>3</v>
      </c>
      <c r="F87" s="8" t="s">
        <v>34</v>
      </c>
      <c r="G87" s="8">
        <v>2014</v>
      </c>
      <c r="H87" s="8" t="s">
        <v>391</v>
      </c>
      <c r="I87" s="8" t="s">
        <v>21</v>
      </c>
      <c r="J87" s="8">
        <v>134</v>
      </c>
      <c r="K87" s="8">
        <v>100</v>
      </c>
      <c r="L87" s="8" t="s">
        <v>399</v>
      </c>
      <c r="M87" s="8" t="s">
        <v>30</v>
      </c>
      <c r="N87" s="8" t="str">
        <f t="shared" si="3"/>
        <v>Curto</v>
      </c>
      <c r="O87" s="11">
        <f t="shared" si="4"/>
        <v>85</v>
      </c>
    </row>
    <row r="88" spans="1:15" x14ac:dyDescent="0.25">
      <c r="A88" s="8" t="s">
        <v>400</v>
      </c>
      <c r="B88" s="8" t="s">
        <v>401</v>
      </c>
      <c r="C88" s="8" t="s">
        <v>402</v>
      </c>
      <c r="D88" s="8" t="s">
        <v>17</v>
      </c>
      <c r="E88" s="8" t="s">
        <v>18</v>
      </c>
      <c r="F88" s="8" t="s">
        <v>403</v>
      </c>
      <c r="G88" s="8">
        <v>2016</v>
      </c>
      <c r="H88" s="8" t="s">
        <v>18</v>
      </c>
      <c r="I88" s="8" t="s">
        <v>146</v>
      </c>
      <c r="J88" s="8">
        <v>90</v>
      </c>
      <c r="K88" s="8"/>
      <c r="L88" s="8" t="s">
        <v>404</v>
      </c>
      <c r="M88" s="8" t="s">
        <v>51</v>
      </c>
      <c r="N88" s="8" t="str">
        <f t="shared" si="3"/>
        <v>Curto</v>
      </c>
      <c r="O88" s="11">
        <f t="shared" si="4"/>
        <v>86</v>
      </c>
    </row>
    <row r="89" spans="1:15" x14ac:dyDescent="0.25">
      <c r="A89" s="8" t="s">
        <v>405</v>
      </c>
      <c r="B89" s="8" t="s">
        <v>119</v>
      </c>
      <c r="C89" s="8" t="s">
        <v>406</v>
      </c>
      <c r="D89" s="8" t="s">
        <v>17</v>
      </c>
      <c r="E89" s="8" t="s">
        <v>18</v>
      </c>
      <c r="F89" s="8" t="s">
        <v>282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251</v>
      </c>
      <c r="L89" s="8" t="s">
        <v>407</v>
      </c>
      <c r="M89" s="8" t="s">
        <v>30</v>
      </c>
      <c r="N89" s="8" t="str">
        <f t="shared" si="3"/>
        <v>Curto</v>
      </c>
      <c r="O89" s="11">
        <f t="shared" si="4"/>
        <v>87</v>
      </c>
    </row>
    <row r="90" spans="1:15" x14ac:dyDescent="0.25">
      <c r="A90" s="8" t="s">
        <v>408</v>
      </c>
      <c r="B90" s="8" t="s">
        <v>409</v>
      </c>
      <c r="C90" s="8" t="s">
        <v>410</v>
      </c>
      <c r="D90" s="8" t="s">
        <v>17</v>
      </c>
      <c r="E90" s="8" t="s">
        <v>18</v>
      </c>
      <c r="F90" s="8" t="s">
        <v>342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411</v>
      </c>
      <c r="L90" s="8" t="s">
        <v>412</v>
      </c>
      <c r="M90" s="8" t="s">
        <v>68</v>
      </c>
      <c r="N90" s="8" t="str">
        <f t="shared" si="3"/>
        <v>Médio</v>
      </c>
      <c r="O90" s="11">
        <f t="shared" si="4"/>
        <v>88</v>
      </c>
    </row>
    <row r="91" spans="1:15" x14ac:dyDescent="0.25">
      <c r="A91" s="8" t="s">
        <v>413</v>
      </c>
      <c r="B91" s="8" t="s">
        <v>76</v>
      </c>
      <c r="C91" s="8" t="s">
        <v>414</v>
      </c>
      <c r="D91" s="8" t="s">
        <v>17</v>
      </c>
      <c r="E91" s="8" t="s">
        <v>18</v>
      </c>
      <c r="F91" s="8" t="s">
        <v>415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416</v>
      </c>
      <c r="M91" s="8" t="s">
        <v>30</v>
      </c>
      <c r="N91" s="8" t="str">
        <f t="shared" si="3"/>
        <v>Médio</v>
      </c>
      <c r="O91" s="11">
        <f t="shared" si="4"/>
        <v>89</v>
      </c>
    </row>
    <row r="92" spans="1:15" x14ac:dyDescent="0.25">
      <c r="A92" s="8" t="s">
        <v>417</v>
      </c>
      <c r="B92" s="8" t="s">
        <v>409</v>
      </c>
      <c r="C92" s="8" t="s">
        <v>418</v>
      </c>
      <c r="D92" s="8" t="s">
        <v>17</v>
      </c>
      <c r="E92" s="8" t="s">
        <v>18</v>
      </c>
      <c r="F92" s="8" t="s">
        <v>419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420</v>
      </c>
      <c r="L92" s="8" t="s">
        <v>421</v>
      </c>
      <c r="M92" s="8" t="s">
        <v>422</v>
      </c>
      <c r="N92" s="8" t="str">
        <f t="shared" si="3"/>
        <v>Médio</v>
      </c>
      <c r="O92" s="11">
        <f t="shared" si="4"/>
        <v>90</v>
      </c>
    </row>
    <row r="93" spans="1:15" x14ac:dyDescent="0.25">
      <c r="A93" s="8" t="s">
        <v>423</v>
      </c>
      <c r="B93" s="8" t="s">
        <v>46</v>
      </c>
      <c r="C93" s="8" t="s">
        <v>424</v>
      </c>
      <c r="D93" s="8" t="s">
        <v>17</v>
      </c>
      <c r="E93" s="8" t="s">
        <v>18</v>
      </c>
      <c r="F93" s="8" t="s">
        <v>425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426</v>
      </c>
      <c r="M93" s="8" t="s">
        <v>51</v>
      </c>
      <c r="N93" s="8" t="str">
        <f t="shared" si="3"/>
        <v>Curto</v>
      </c>
      <c r="O93" s="11">
        <f t="shared" si="4"/>
        <v>91</v>
      </c>
    </row>
    <row r="94" spans="1:15" x14ac:dyDescent="0.25">
      <c r="A94" s="8" t="s">
        <v>427</v>
      </c>
      <c r="B94" s="8" t="s">
        <v>32</v>
      </c>
      <c r="C94" s="8" t="s">
        <v>428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429</v>
      </c>
      <c r="M94" s="8" t="s">
        <v>85</v>
      </c>
      <c r="N94" s="8" t="str">
        <f t="shared" si="3"/>
        <v>Curto</v>
      </c>
      <c r="O94" s="11">
        <f t="shared" si="4"/>
        <v>92</v>
      </c>
    </row>
    <row r="95" spans="1:15" x14ac:dyDescent="0.25">
      <c r="A95" s="8" t="s">
        <v>430</v>
      </c>
      <c r="B95" s="8" t="s">
        <v>431</v>
      </c>
      <c r="C95" s="8" t="s">
        <v>432</v>
      </c>
      <c r="D95" s="8" t="s">
        <v>433</v>
      </c>
      <c r="E95" s="8">
        <v>1</v>
      </c>
      <c r="F95" s="8" t="s">
        <v>434</v>
      </c>
      <c r="G95" s="8">
        <v>2012</v>
      </c>
      <c r="H95" s="8" t="s">
        <v>435</v>
      </c>
      <c r="I95" s="8" t="s">
        <v>21</v>
      </c>
      <c r="J95" s="8">
        <v>566</v>
      </c>
      <c r="K95" s="8">
        <v>981</v>
      </c>
      <c r="L95" s="8" t="s">
        <v>436</v>
      </c>
      <c r="M95" s="8" t="s">
        <v>30</v>
      </c>
      <c r="N95" s="8" t="str">
        <f t="shared" si="3"/>
        <v>Médio</v>
      </c>
      <c r="O95" s="11">
        <f t="shared" si="4"/>
        <v>93</v>
      </c>
    </row>
    <row r="96" spans="1:15" x14ac:dyDescent="0.25">
      <c r="A96" s="8" t="s">
        <v>437</v>
      </c>
      <c r="B96" s="8" t="s">
        <v>125</v>
      </c>
      <c r="C96" s="8" t="s">
        <v>438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439</v>
      </c>
      <c r="L96" s="8" t="s">
        <v>440</v>
      </c>
      <c r="M96" s="8" t="s">
        <v>30</v>
      </c>
      <c r="N96" s="8" t="str">
        <f t="shared" si="3"/>
        <v>Longo</v>
      </c>
      <c r="O96" s="11">
        <f t="shared" si="4"/>
        <v>94</v>
      </c>
    </row>
    <row r="97" spans="1:15" x14ac:dyDescent="0.25">
      <c r="A97" s="8" t="s">
        <v>441</v>
      </c>
      <c r="B97" s="8" t="s">
        <v>442</v>
      </c>
      <c r="C97" s="8" t="s">
        <v>443</v>
      </c>
      <c r="D97" s="8" t="s">
        <v>17</v>
      </c>
      <c r="E97" s="8" t="s">
        <v>224</v>
      </c>
      <c r="F97" s="8" t="s">
        <v>444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445</v>
      </c>
      <c r="M97" s="8" t="s">
        <v>37</v>
      </c>
      <c r="N97" s="8" t="str">
        <f t="shared" si="3"/>
        <v>Muito Longo</v>
      </c>
      <c r="O97" s="11">
        <f t="shared" si="4"/>
        <v>95</v>
      </c>
    </row>
    <row r="98" spans="1:15" x14ac:dyDescent="0.25">
      <c r="A98" s="8" t="s">
        <v>446</v>
      </c>
      <c r="B98" s="8" t="s">
        <v>362</v>
      </c>
      <c r="C98" s="8" t="s">
        <v>447</v>
      </c>
      <c r="D98" s="8" t="s">
        <v>17</v>
      </c>
      <c r="E98" s="8" t="s">
        <v>224</v>
      </c>
      <c r="F98" s="8" t="s">
        <v>425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448</v>
      </c>
      <c r="L98" s="8" t="s">
        <v>449</v>
      </c>
      <c r="M98" s="8" t="s">
        <v>51</v>
      </c>
      <c r="N98" s="8" t="str">
        <f t="shared" si="3"/>
        <v>Médio</v>
      </c>
      <c r="O98" s="11">
        <f t="shared" si="4"/>
        <v>96</v>
      </c>
    </row>
    <row r="99" spans="1:15" x14ac:dyDescent="0.25">
      <c r="A99" s="8" t="s">
        <v>450</v>
      </c>
      <c r="B99" s="8" t="s">
        <v>46</v>
      </c>
      <c r="C99" s="8" t="s">
        <v>451</v>
      </c>
      <c r="D99" s="8" t="s">
        <v>17</v>
      </c>
      <c r="E99" s="8" t="s">
        <v>224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452</v>
      </c>
      <c r="L99" s="8" t="s">
        <v>453</v>
      </c>
      <c r="M99" s="8" t="s">
        <v>51</v>
      </c>
      <c r="N99" s="8" t="str">
        <f t="shared" ref="N99:N130" si="5">IF(J99&gt;700, "Muito Longo", IF(J99&gt;=600, "Longo", IF(J99&gt;=250, "Médio", "Curto")))</f>
        <v>Curto</v>
      </c>
      <c r="O99" s="11">
        <f t="shared" si="4"/>
        <v>97</v>
      </c>
    </row>
    <row r="100" spans="1:15" x14ac:dyDescent="0.25">
      <c r="A100" s="8" t="s">
        <v>454</v>
      </c>
      <c r="B100" s="8" t="s">
        <v>46</v>
      </c>
      <c r="C100" s="8" t="s">
        <v>455</v>
      </c>
      <c r="D100" s="8" t="s">
        <v>433</v>
      </c>
      <c r="E100" s="8" t="s">
        <v>224</v>
      </c>
      <c r="F100" s="8" t="s">
        <v>456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457</v>
      </c>
      <c r="M100" s="8" t="s">
        <v>30</v>
      </c>
      <c r="N100" s="8" t="str">
        <f t="shared" si="5"/>
        <v>Médio</v>
      </c>
      <c r="O100" s="11">
        <f t="shared" si="4"/>
        <v>98</v>
      </c>
    </row>
    <row r="101" spans="1:15" x14ac:dyDescent="0.25">
      <c r="A101" s="8" t="s">
        <v>458</v>
      </c>
      <c r="B101" s="8" t="s">
        <v>280</v>
      </c>
      <c r="C101" s="8" t="s">
        <v>459</v>
      </c>
      <c r="D101" s="8" t="s">
        <v>17</v>
      </c>
      <c r="E101" s="8" t="s">
        <v>224</v>
      </c>
      <c r="F101" s="8" t="s">
        <v>342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460</v>
      </c>
      <c r="M101" s="8" t="s">
        <v>51</v>
      </c>
      <c r="N101" s="8" t="str">
        <f t="shared" si="5"/>
        <v>Médio</v>
      </c>
      <c r="O101" s="11">
        <f t="shared" si="4"/>
        <v>99</v>
      </c>
    </row>
    <row r="102" spans="1:15" x14ac:dyDescent="0.25">
      <c r="A102" s="8" t="s">
        <v>461</v>
      </c>
      <c r="B102" s="8" t="s">
        <v>280</v>
      </c>
      <c r="C102" s="8" t="s">
        <v>459</v>
      </c>
      <c r="D102" s="8" t="s">
        <v>17</v>
      </c>
      <c r="E102" s="8" t="s">
        <v>224</v>
      </c>
      <c r="F102" s="8" t="s">
        <v>342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462</v>
      </c>
      <c r="M102" s="8" t="s">
        <v>51</v>
      </c>
      <c r="N102" s="8" t="str">
        <f t="shared" si="5"/>
        <v>Médio</v>
      </c>
      <c r="O102" s="11">
        <f t="shared" si="4"/>
        <v>100</v>
      </c>
    </row>
    <row r="103" spans="1:15" x14ac:dyDescent="0.25">
      <c r="A103" s="8" t="s">
        <v>463</v>
      </c>
      <c r="B103" s="8" t="s">
        <v>32</v>
      </c>
      <c r="C103" s="8" t="s">
        <v>464</v>
      </c>
      <c r="D103" s="8" t="s">
        <v>17</v>
      </c>
      <c r="E103" s="8" t="s">
        <v>224</v>
      </c>
      <c r="F103" s="8" t="s">
        <v>379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465</v>
      </c>
      <c r="L103" s="8" t="s">
        <v>466</v>
      </c>
      <c r="M103" s="8" t="s">
        <v>467</v>
      </c>
      <c r="N103" s="8" t="str">
        <f t="shared" si="5"/>
        <v>Médio</v>
      </c>
      <c r="O103" s="11">
        <f t="shared" si="4"/>
        <v>101</v>
      </c>
    </row>
    <row r="104" spans="1:15" x14ac:dyDescent="0.25">
      <c r="A104" s="8" t="s">
        <v>468</v>
      </c>
      <c r="B104" s="8" t="s">
        <v>46</v>
      </c>
      <c r="C104" s="8" t="s">
        <v>469</v>
      </c>
      <c r="D104" s="8" t="s">
        <v>156</v>
      </c>
      <c r="E104" s="8" t="s">
        <v>224</v>
      </c>
      <c r="F104" s="8" t="s">
        <v>470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471</v>
      </c>
      <c r="L104" s="8" t="s">
        <v>472</v>
      </c>
      <c r="M104" s="8" t="s">
        <v>30</v>
      </c>
      <c r="N104" s="8" t="str">
        <f t="shared" si="5"/>
        <v>Curto</v>
      </c>
      <c r="O104" s="11">
        <f t="shared" si="4"/>
        <v>102</v>
      </c>
    </row>
    <row r="105" spans="1:15" x14ac:dyDescent="0.25">
      <c r="A105" s="8" t="s">
        <v>473</v>
      </c>
      <c r="B105" s="8" t="s">
        <v>377</v>
      </c>
      <c r="C105" s="8" t="s">
        <v>474</v>
      </c>
      <c r="D105" s="8" t="s">
        <v>17</v>
      </c>
      <c r="E105" s="8" t="s">
        <v>18</v>
      </c>
      <c r="F105" s="8" t="s">
        <v>475</v>
      </c>
      <c r="G105" s="8">
        <v>2009</v>
      </c>
      <c r="H105" s="8" t="s">
        <v>18</v>
      </c>
      <c r="I105" s="8" t="s">
        <v>146</v>
      </c>
      <c r="J105" s="8">
        <v>516</v>
      </c>
      <c r="K105" s="8"/>
      <c r="L105" s="8" t="s">
        <v>476</v>
      </c>
      <c r="M105" s="8" t="s">
        <v>51</v>
      </c>
      <c r="N105" s="8" t="str">
        <f t="shared" si="5"/>
        <v>Médio</v>
      </c>
      <c r="O105" s="11">
        <f t="shared" si="4"/>
        <v>103</v>
      </c>
    </row>
    <row r="106" spans="1:15" x14ac:dyDescent="0.25">
      <c r="A106" s="8" t="s">
        <v>477</v>
      </c>
      <c r="B106" s="8" t="s">
        <v>53</v>
      </c>
      <c r="C106" s="8" t="s">
        <v>478</v>
      </c>
      <c r="D106" s="8" t="s">
        <v>17</v>
      </c>
      <c r="E106" s="8" t="s">
        <v>18</v>
      </c>
      <c r="F106" s="8" t="s">
        <v>289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479</v>
      </c>
      <c r="L106" s="8" t="s">
        <v>480</v>
      </c>
      <c r="M106" s="8" t="s">
        <v>51</v>
      </c>
      <c r="N106" s="8" t="str">
        <f t="shared" si="5"/>
        <v>Médio</v>
      </c>
      <c r="O106" s="11">
        <f t="shared" si="4"/>
        <v>104</v>
      </c>
    </row>
    <row r="107" spans="1:15" x14ac:dyDescent="0.25">
      <c r="A107" s="8" t="s">
        <v>481</v>
      </c>
      <c r="B107" s="8" t="s">
        <v>46</v>
      </c>
      <c r="C107" s="8" t="s">
        <v>373</v>
      </c>
      <c r="D107" s="8" t="s">
        <v>17</v>
      </c>
      <c r="E107" s="8" t="s">
        <v>18</v>
      </c>
      <c r="F107" s="8" t="s">
        <v>373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482</v>
      </c>
      <c r="M107" s="8" t="s">
        <v>30</v>
      </c>
      <c r="N107" s="8" t="str">
        <f t="shared" si="5"/>
        <v>Curto</v>
      </c>
      <c r="O107" s="11">
        <f t="shared" si="4"/>
        <v>105</v>
      </c>
    </row>
    <row r="108" spans="1:15" x14ac:dyDescent="0.25">
      <c r="A108" s="8" t="s">
        <v>483</v>
      </c>
      <c r="B108" s="8" t="s">
        <v>76</v>
      </c>
      <c r="C108" s="8" t="s">
        <v>484</v>
      </c>
      <c r="D108" s="8" t="s">
        <v>63</v>
      </c>
      <c r="E108" s="8" t="s">
        <v>18</v>
      </c>
      <c r="F108" s="8" t="s">
        <v>485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486</v>
      </c>
      <c r="M108" s="8" t="s">
        <v>30</v>
      </c>
      <c r="N108" s="8" t="str">
        <f t="shared" si="5"/>
        <v>Curto</v>
      </c>
      <c r="O108" s="11">
        <f t="shared" si="4"/>
        <v>106</v>
      </c>
    </row>
    <row r="109" spans="1:15" x14ac:dyDescent="0.25">
      <c r="A109" s="8" t="s">
        <v>487</v>
      </c>
      <c r="B109" s="8" t="s">
        <v>76</v>
      </c>
      <c r="C109" s="8" t="s">
        <v>484</v>
      </c>
      <c r="D109" s="8" t="s">
        <v>17</v>
      </c>
      <c r="E109" s="8" t="s">
        <v>18</v>
      </c>
      <c r="F109" s="8" t="s">
        <v>488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489</v>
      </c>
      <c r="M109" s="8" t="s">
        <v>30</v>
      </c>
      <c r="N109" s="8" t="str">
        <f t="shared" si="5"/>
        <v>Curto</v>
      </c>
      <c r="O109" s="11">
        <f t="shared" si="4"/>
        <v>107</v>
      </c>
    </row>
    <row r="110" spans="1:15" x14ac:dyDescent="0.25">
      <c r="A110" s="8" t="s">
        <v>490</v>
      </c>
      <c r="B110" s="8" t="s">
        <v>32</v>
      </c>
      <c r="C110" s="8" t="s">
        <v>491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492</v>
      </c>
      <c r="L110" s="8" t="s">
        <v>493</v>
      </c>
      <c r="M110" s="8" t="s">
        <v>68</v>
      </c>
      <c r="N110" s="8" t="str">
        <f t="shared" si="5"/>
        <v>Médio</v>
      </c>
      <c r="O110" s="11">
        <f t="shared" si="4"/>
        <v>108</v>
      </c>
    </row>
    <row r="111" spans="1:15" x14ac:dyDescent="0.25">
      <c r="A111" s="8" t="s">
        <v>494</v>
      </c>
      <c r="B111" s="8" t="s">
        <v>15</v>
      </c>
      <c r="C111" s="8" t="s">
        <v>87</v>
      </c>
      <c r="D111" s="8" t="s">
        <v>495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496</v>
      </c>
      <c r="M111" s="8" t="s">
        <v>37</v>
      </c>
      <c r="N111" s="8" t="str">
        <f t="shared" si="5"/>
        <v>Curto</v>
      </c>
      <c r="O111" s="11">
        <f t="shared" si="4"/>
        <v>109</v>
      </c>
    </row>
    <row r="112" spans="1:15" x14ac:dyDescent="0.25">
      <c r="A112" s="8" t="s">
        <v>497</v>
      </c>
      <c r="B112" s="8" t="s">
        <v>125</v>
      </c>
      <c r="C112" s="8" t="s">
        <v>498</v>
      </c>
      <c r="D112" s="8" t="s">
        <v>17</v>
      </c>
      <c r="E112" s="8">
        <v>1</v>
      </c>
      <c r="F112" s="8" t="s">
        <v>267</v>
      </c>
      <c r="G112" s="8">
        <v>2010</v>
      </c>
      <c r="H112" s="8" t="s">
        <v>499</v>
      </c>
      <c r="I112" s="8" t="s">
        <v>21</v>
      </c>
      <c r="J112" s="8">
        <v>351</v>
      </c>
      <c r="K112" s="8">
        <v>813</v>
      </c>
      <c r="L112" s="8" t="s">
        <v>500</v>
      </c>
      <c r="M112" s="8" t="s">
        <v>51</v>
      </c>
      <c r="N112" s="8" t="str">
        <f t="shared" si="5"/>
        <v>Médio</v>
      </c>
      <c r="O112" s="11">
        <f t="shared" si="4"/>
        <v>110</v>
      </c>
    </row>
    <row r="113" spans="1:15" x14ac:dyDescent="0.25">
      <c r="A113" s="8" t="s">
        <v>501</v>
      </c>
      <c r="B113" s="8" t="s">
        <v>125</v>
      </c>
      <c r="C113" s="8" t="s">
        <v>498</v>
      </c>
      <c r="D113" s="8" t="s">
        <v>17</v>
      </c>
      <c r="E113" s="8">
        <v>2</v>
      </c>
      <c r="F113" s="8" t="s">
        <v>267</v>
      </c>
      <c r="G113" s="8">
        <v>2010</v>
      </c>
      <c r="H113" s="8" t="s">
        <v>499</v>
      </c>
      <c r="I113" s="8" t="s">
        <v>21</v>
      </c>
      <c r="J113" s="8">
        <v>381</v>
      </c>
      <c r="K113" s="8">
        <v>813</v>
      </c>
      <c r="L113" s="8" t="s">
        <v>502</v>
      </c>
      <c r="M113" s="8" t="s">
        <v>51</v>
      </c>
      <c r="N113" s="8" t="str">
        <f t="shared" si="5"/>
        <v>Médio</v>
      </c>
      <c r="O113" s="11">
        <f t="shared" si="4"/>
        <v>111</v>
      </c>
    </row>
    <row r="114" spans="1:15" x14ac:dyDescent="0.25">
      <c r="A114" s="8" t="s">
        <v>503</v>
      </c>
      <c r="B114" s="8" t="s">
        <v>125</v>
      </c>
      <c r="C114" s="8" t="s">
        <v>498</v>
      </c>
      <c r="D114" s="8" t="s">
        <v>17</v>
      </c>
      <c r="E114" s="8">
        <v>3</v>
      </c>
      <c r="F114" s="8" t="s">
        <v>267</v>
      </c>
      <c r="G114" s="8">
        <v>2010</v>
      </c>
      <c r="H114" s="8" t="s">
        <v>499</v>
      </c>
      <c r="I114" s="8" t="s">
        <v>21</v>
      </c>
      <c r="J114" s="8">
        <v>495</v>
      </c>
      <c r="K114" s="8">
        <v>813</v>
      </c>
      <c r="L114" s="8" t="s">
        <v>504</v>
      </c>
      <c r="M114" s="8" t="s">
        <v>51</v>
      </c>
      <c r="N114" s="8" t="str">
        <f t="shared" si="5"/>
        <v>Médio</v>
      </c>
      <c r="O114" s="11">
        <f t="shared" si="4"/>
        <v>112</v>
      </c>
    </row>
    <row r="115" spans="1:15" x14ac:dyDescent="0.25">
      <c r="A115" s="8" t="s">
        <v>505</v>
      </c>
      <c r="B115" s="8" t="s">
        <v>362</v>
      </c>
      <c r="C115" s="8" t="s">
        <v>506</v>
      </c>
      <c r="D115" s="8" t="s">
        <v>17</v>
      </c>
      <c r="E115" s="8" t="s">
        <v>18</v>
      </c>
      <c r="F115" s="8" t="s">
        <v>507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508</v>
      </c>
      <c r="M115" s="8" t="s">
        <v>30</v>
      </c>
      <c r="N115" s="8" t="str">
        <f t="shared" si="5"/>
        <v>Médio</v>
      </c>
      <c r="O115" s="11">
        <f t="shared" si="4"/>
        <v>113</v>
      </c>
    </row>
    <row r="116" spans="1:15" x14ac:dyDescent="0.25">
      <c r="A116" s="8" t="s">
        <v>509</v>
      </c>
      <c r="B116" s="8" t="s">
        <v>15</v>
      </c>
      <c r="C116" s="8" t="s">
        <v>510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511</v>
      </c>
      <c r="M116" s="8" t="s">
        <v>219</v>
      </c>
      <c r="N116" s="8" t="str">
        <f t="shared" si="5"/>
        <v>Longo</v>
      </c>
      <c r="O116" s="11">
        <f t="shared" si="4"/>
        <v>114</v>
      </c>
    </row>
    <row r="117" spans="1:15" x14ac:dyDescent="0.25">
      <c r="A117" s="8" t="s">
        <v>512</v>
      </c>
      <c r="B117" s="8" t="s">
        <v>46</v>
      </c>
      <c r="C117" s="8" t="s">
        <v>513</v>
      </c>
      <c r="D117" s="8" t="s">
        <v>17</v>
      </c>
      <c r="E117" s="8" t="s">
        <v>18</v>
      </c>
      <c r="F117" s="8" t="s">
        <v>514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515</v>
      </c>
      <c r="M117" s="8" t="s">
        <v>51</v>
      </c>
      <c r="N117" s="8" t="str">
        <f t="shared" si="5"/>
        <v>Médio</v>
      </c>
      <c r="O117" s="11">
        <f t="shared" si="4"/>
        <v>115</v>
      </c>
    </row>
    <row r="118" spans="1:15" x14ac:dyDescent="0.25">
      <c r="A118" s="8" t="s">
        <v>516</v>
      </c>
      <c r="B118" s="8" t="s">
        <v>377</v>
      </c>
      <c r="C118" s="8" t="s">
        <v>517</v>
      </c>
      <c r="D118" s="8" t="s">
        <v>17</v>
      </c>
      <c r="E118" s="8">
        <v>5</v>
      </c>
      <c r="F118" s="8" t="s">
        <v>379</v>
      </c>
      <c r="G118" s="8">
        <v>2014</v>
      </c>
      <c r="H118" s="8" t="s">
        <v>518</v>
      </c>
      <c r="I118" s="8" t="s">
        <v>21</v>
      </c>
      <c r="J118" s="8">
        <v>320</v>
      </c>
      <c r="K118" s="9">
        <v>981063</v>
      </c>
      <c r="L118" s="8" t="s">
        <v>519</v>
      </c>
      <c r="M118" s="8" t="s">
        <v>30</v>
      </c>
      <c r="N118" s="8" t="str">
        <f t="shared" si="5"/>
        <v>Médio</v>
      </c>
      <c r="O118" s="11">
        <f t="shared" si="4"/>
        <v>116</v>
      </c>
    </row>
    <row r="119" spans="1:15" x14ac:dyDescent="0.25">
      <c r="A119" s="8" t="s">
        <v>520</v>
      </c>
      <c r="B119" s="8" t="s">
        <v>521</v>
      </c>
      <c r="C119" s="8" t="s">
        <v>522</v>
      </c>
      <c r="D119" s="8" t="s">
        <v>17</v>
      </c>
      <c r="E119" s="8" t="s">
        <v>18</v>
      </c>
      <c r="F119" s="8" t="s">
        <v>514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523</v>
      </c>
      <c r="L119" s="8" t="s">
        <v>524</v>
      </c>
      <c r="M119" s="8" t="s">
        <v>51</v>
      </c>
      <c r="N119" s="8" t="str">
        <f t="shared" si="5"/>
        <v>Médio</v>
      </c>
      <c r="O119" s="11">
        <f t="shared" si="4"/>
        <v>117</v>
      </c>
    </row>
    <row r="120" spans="1:15" x14ac:dyDescent="0.25">
      <c r="A120" s="8" t="s">
        <v>525</v>
      </c>
      <c r="B120" s="8" t="s">
        <v>32</v>
      </c>
      <c r="C120" s="8" t="s">
        <v>526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527</v>
      </c>
      <c r="M120" s="8" t="s">
        <v>528</v>
      </c>
      <c r="N120" s="8" t="str">
        <f t="shared" si="5"/>
        <v>Médio</v>
      </c>
      <c r="O120" s="11">
        <f t="shared" si="4"/>
        <v>118</v>
      </c>
    </row>
    <row r="121" spans="1:15" x14ac:dyDescent="0.25">
      <c r="A121" s="8" t="s">
        <v>529</v>
      </c>
      <c r="B121" s="8" t="s">
        <v>530</v>
      </c>
      <c r="C121" s="8" t="s">
        <v>531</v>
      </c>
      <c r="D121" s="8" t="s">
        <v>17</v>
      </c>
      <c r="E121" s="8" t="s">
        <v>18</v>
      </c>
      <c r="F121" s="8" t="s">
        <v>532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533</v>
      </c>
      <c r="M121" s="8" t="s">
        <v>68</v>
      </c>
      <c r="N121" s="8" t="str">
        <f t="shared" si="5"/>
        <v>Médio</v>
      </c>
      <c r="O121" s="11">
        <f t="shared" si="4"/>
        <v>119</v>
      </c>
    </row>
    <row r="122" spans="1:15" x14ac:dyDescent="0.25">
      <c r="A122" s="8" t="s">
        <v>534</v>
      </c>
      <c r="B122" s="8" t="s">
        <v>535</v>
      </c>
      <c r="C122" s="8" t="s">
        <v>536</v>
      </c>
      <c r="D122" s="8" t="s">
        <v>537</v>
      </c>
      <c r="E122" s="8" t="s">
        <v>18</v>
      </c>
      <c r="F122" s="8" t="s">
        <v>538</v>
      </c>
      <c r="G122" s="8" t="s">
        <v>539</v>
      </c>
      <c r="H122" s="8" t="s">
        <v>18</v>
      </c>
      <c r="I122" s="8" t="s">
        <v>540</v>
      </c>
      <c r="J122" s="8">
        <v>248</v>
      </c>
      <c r="K122" s="8"/>
      <c r="L122" s="8" t="s">
        <v>541</v>
      </c>
      <c r="M122" s="8" t="s">
        <v>112</v>
      </c>
      <c r="N122" s="8" t="str">
        <f t="shared" si="5"/>
        <v>Curto</v>
      </c>
      <c r="O122" s="11">
        <f t="shared" si="4"/>
        <v>120</v>
      </c>
    </row>
    <row r="123" spans="1:15" x14ac:dyDescent="0.25">
      <c r="A123" s="8" t="s">
        <v>542</v>
      </c>
      <c r="B123" s="8" t="s">
        <v>521</v>
      </c>
      <c r="C123" s="8" t="s">
        <v>543</v>
      </c>
      <c r="D123" s="8" t="s">
        <v>544</v>
      </c>
      <c r="E123" s="8" t="s">
        <v>18</v>
      </c>
      <c r="F123" s="8" t="s">
        <v>545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546</v>
      </c>
      <c r="L123" s="8" t="s">
        <v>547</v>
      </c>
      <c r="M123" s="8" t="s">
        <v>51</v>
      </c>
      <c r="N123" s="8" t="str">
        <f t="shared" si="5"/>
        <v>Médio</v>
      </c>
      <c r="O123" s="11">
        <f t="shared" si="4"/>
        <v>121</v>
      </c>
    </row>
    <row r="124" spans="1:15" x14ac:dyDescent="0.25">
      <c r="A124" s="8" t="s">
        <v>548</v>
      </c>
      <c r="B124" s="8" t="s">
        <v>549</v>
      </c>
      <c r="C124" s="8" t="s">
        <v>550</v>
      </c>
      <c r="D124" s="8" t="s">
        <v>17</v>
      </c>
      <c r="E124" s="8" t="s">
        <v>18</v>
      </c>
      <c r="F124" s="8" t="s">
        <v>551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552</v>
      </c>
      <c r="M124" s="8" t="s">
        <v>30</v>
      </c>
      <c r="N124" s="8" t="str">
        <f t="shared" si="5"/>
        <v>Curto</v>
      </c>
      <c r="O124" s="11">
        <f t="shared" si="4"/>
        <v>122</v>
      </c>
    </row>
    <row r="125" spans="1:15" x14ac:dyDescent="0.25">
      <c r="A125" s="8" t="s">
        <v>553</v>
      </c>
      <c r="B125" s="8" t="s">
        <v>377</v>
      </c>
      <c r="C125" s="8" t="s">
        <v>554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555</v>
      </c>
      <c r="M125" s="8" t="s">
        <v>68</v>
      </c>
      <c r="N125" s="8" t="str">
        <f t="shared" si="5"/>
        <v>Médio</v>
      </c>
      <c r="O125" s="11">
        <f t="shared" si="4"/>
        <v>123</v>
      </c>
    </row>
    <row r="126" spans="1:15" x14ac:dyDescent="0.25">
      <c r="A126" s="8" t="s">
        <v>556</v>
      </c>
      <c r="B126" s="8" t="s">
        <v>362</v>
      </c>
      <c r="C126" s="8" t="s">
        <v>557</v>
      </c>
      <c r="D126" s="8" t="s">
        <v>17</v>
      </c>
      <c r="E126" s="8" t="s">
        <v>18</v>
      </c>
      <c r="F126" s="8" t="s">
        <v>558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559</v>
      </c>
      <c r="M126" s="8" t="s">
        <v>68</v>
      </c>
      <c r="N126" s="8" t="str">
        <f t="shared" si="5"/>
        <v>Curto</v>
      </c>
      <c r="O126" s="11">
        <f t="shared" si="4"/>
        <v>124</v>
      </c>
    </row>
    <row r="127" spans="1:15" x14ac:dyDescent="0.25">
      <c r="A127" s="8" t="s">
        <v>560</v>
      </c>
      <c r="B127" s="8" t="s">
        <v>125</v>
      </c>
      <c r="C127" s="8" t="s">
        <v>561</v>
      </c>
      <c r="D127" s="8" t="s">
        <v>17</v>
      </c>
      <c r="E127" s="8" t="s">
        <v>18</v>
      </c>
      <c r="F127" s="8" t="s">
        <v>562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563</v>
      </c>
      <c r="M127" s="8" t="s">
        <v>51</v>
      </c>
      <c r="N127" s="8" t="str">
        <f t="shared" si="5"/>
        <v>Médio</v>
      </c>
      <c r="O127" s="11">
        <f t="shared" si="4"/>
        <v>125</v>
      </c>
    </row>
    <row r="128" spans="1:15" x14ac:dyDescent="0.25">
      <c r="A128" s="8" t="s">
        <v>564</v>
      </c>
      <c r="B128" s="8" t="s">
        <v>565</v>
      </c>
      <c r="C128" s="8" t="s">
        <v>566</v>
      </c>
      <c r="D128" s="8" t="s">
        <v>17</v>
      </c>
      <c r="E128" s="8" t="s">
        <v>18</v>
      </c>
      <c r="F128" s="8" t="s">
        <v>567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568</v>
      </c>
      <c r="M128" s="8" t="s">
        <v>51</v>
      </c>
      <c r="N128" s="8" t="str">
        <f t="shared" si="5"/>
        <v>Curto</v>
      </c>
      <c r="O128" s="11">
        <f t="shared" si="4"/>
        <v>126</v>
      </c>
    </row>
    <row r="129" spans="1:15" x14ac:dyDescent="0.25">
      <c r="A129" s="8" t="s">
        <v>569</v>
      </c>
      <c r="B129" s="8" t="s">
        <v>170</v>
      </c>
      <c r="C129" s="8" t="s">
        <v>570</v>
      </c>
      <c r="D129" s="8" t="s">
        <v>17</v>
      </c>
      <c r="E129" s="8" t="s">
        <v>18</v>
      </c>
      <c r="F129" s="8" t="s">
        <v>138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571</v>
      </c>
      <c r="L129" s="8" t="s">
        <v>572</v>
      </c>
      <c r="M129" s="8" t="s">
        <v>219</v>
      </c>
      <c r="N129" s="8" t="str">
        <f t="shared" si="5"/>
        <v>Curto</v>
      </c>
      <c r="O129" s="11">
        <f t="shared" si="4"/>
        <v>127</v>
      </c>
    </row>
    <row r="130" spans="1:15" x14ac:dyDescent="0.25">
      <c r="A130" s="8" t="s">
        <v>573</v>
      </c>
      <c r="B130" s="8" t="s">
        <v>574</v>
      </c>
      <c r="C130" s="8" t="s">
        <v>575</v>
      </c>
      <c r="D130" s="8" t="s">
        <v>17</v>
      </c>
      <c r="E130" s="8">
        <v>1</v>
      </c>
      <c r="F130" s="8" t="s">
        <v>576</v>
      </c>
      <c r="G130" s="8" t="s">
        <v>577</v>
      </c>
      <c r="H130" s="8" t="s">
        <v>735</v>
      </c>
      <c r="I130" s="8" t="s">
        <v>21</v>
      </c>
      <c r="J130" s="8">
        <v>166</v>
      </c>
      <c r="K130" s="8"/>
      <c r="L130" s="8" t="s">
        <v>578</v>
      </c>
      <c r="M130" s="8" t="s">
        <v>30</v>
      </c>
      <c r="N130" s="8" t="str">
        <f t="shared" si="5"/>
        <v>Curto</v>
      </c>
      <c r="O130" s="11">
        <f t="shared" si="4"/>
        <v>128</v>
      </c>
    </row>
    <row r="131" spans="1:15" x14ac:dyDescent="0.25">
      <c r="A131" s="8" t="s">
        <v>579</v>
      </c>
      <c r="B131" s="8" t="s">
        <v>574</v>
      </c>
      <c r="C131" s="8" t="s">
        <v>575</v>
      </c>
      <c r="D131" s="8" t="s">
        <v>17</v>
      </c>
      <c r="E131" s="8">
        <v>2</v>
      </c>
      <c r="F131" s="8" t="s">
        <v>576</v>
      </c>
      <c r="G131" s="8" t="s">
        <v>577</v>
      </c>
      <c r="H131" s="8" t="s">
        <v>735</v>
      </c>
      <c r="I131" s="8" t="s">
        <v>21</v>
      </c>
      <c r="J131" s="8">
        <v>166</v>
      </c>
      <c r="K131" s="8"/>
      <c r="L131" s="8" t="s">
        <v>580</v>
      </c>
      <c r="M131" s="8" t="s">
        <v>30</v>
      </c>
      <c r="N131" s="8" t="str">
        <f t="shared" ref="N131:N158" si="6">IF(J131&gt;700, "Muito Longo", IF(J131&gt;=600, "Longo", IF(J131&gt;=250, "Médio", "Curto")))</f>
        <v>Curto</v>
      </c>
      <c r="O131" s="11">
        <f t="shared" si="4"/>
        <v>129</v>
      </c>
    </row>
    <row r="132" spans="1:15" x14ac:dyDescent="0.25">
      <c r="A132" s="8" t="s">
        <v>581</v>
      </c>
      <c r="B132" s="8" t="s">
        <v>574</v>
      </c>
      <c r="C132" s="8" t="s">
        <v>575</v>
      </c>
      <c r="D132" s="8" t="s">
        <v>17</v>
      </c>
      <c r="E132" s="8">
        <v>3</v>
      </c>
      <c r="F132" s="8" t="s">
        <v>576</v>
      </c>
      <c r="G132" s="8" t="s">
        <v>577</v>
      </c>
      <c r="H132" s="8" t="s">
        <v>735</v>
      </c>
      <c r="I132" s="8" t="s">
        <v>21</v>
      </c>
      <c r="J132" s="8">
        <v>166</v>
      </c>
      <c r="K132" s="8"/>
      <c r="L132" s="8" t="s">
        <v>582</v>
      </c>
      <c r="M132" s="8" t="s">
        <v>30</v>
      </c>
      <c r="N132" s="8" t="str">
        <f t="shared" si="6"/>
        <v>Curto</v>
      </c>
      <c r="O132" s="11">
        <f t="shared" ref="O132:O158" si="7">IF(A132&lt;&gt;"", ROW(A132)-2, "")</f>
        <v>130</v>
      </c>
    </row>
    <row r="133" spans="1:15" x14ac:dyDescent="0.25">
      <c r="A133" s="8" t="s">
        <v>583</v>
      </c>
      <c r="B133" s="8" t="s">
        <v>574</v>
      </c>
      <c r="C133" s="8" t="s">
        <v>575</v>
      </c>
      <c r="D133" s="8" t="s">
        <v>17</v>
      </c>
      <c r="E133" s="8">
        <v>4</v>
      </c>
      <c r="F133" s="8" t="s">
        <v>576</v>
      </c>
      <c r="G133" s="8" t="s">
        <v>577</v>
      </c>
      <c r="H133" s="8" t="s">
        <v>735</v>
      </c>
      <c r="I133" s="8" t="s">
        <v>21</v>
      </c>
      <c r="J133" s="8">
        <v>166</v>
      </c>
      <c r="K133" s="8"/>
      <c r="L133" s="8" t="s">
        <v>584</v>
      </c>
      <c r="M133" s="8" t="s">
        <v>30</v>
      </c>
      <c r="N133" s="8" t="str">
        <f t="shared" si="6"/>
        <v>Curto</v>
      </c>
      <c r="O133" s="11">
        <f t="shared" si="7"/>
        <v>131</v>
      </c>
    </row>
    <row r="134" spans="1:15" x14ac:dyDescent="0.25">
      <c r="A134" s="8" t="s">
        <v>585</v>
      </c>
      <c r="B134" s="8" t="s">
        <v>470</v>
      </c>
      <c r="C134" s="8" t="s">
        <v>586</v>
      </c>
      <c r="D134" s="8" t="s">
        <v>17</v>
      </c>
      <c r="E134" s="8" t="s">
        <v>18</v>
      </c>
      <c r="F134" s="8" t="s">
        <v>587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588</v>
      </c>
      <c r="M134" s="8" t="s">
        <v>30</v>
      </c>
      <c r="N134" s="8" t="str">
        <f t="shared" si="6"/>
        <v>Curto</v>
      </c>
      <c r="O134" s="11">
        <f t="shared" si="7"/>
        <v>132</v>
      </c>
    </row>
    <row r="135" spans="1:15" x14ac:dyDescent="0.25">
      <c r="A135" s="8" t="s">
        <v>589</v>
      </c>
      <c r="B135" s="8" t="s">
        <v>409</v>
      </c>
      <c r="C135" s="8" t="s">
        <v>590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591</v>
      </c>
      <c r="L135" s="8" t="s">
        <v>592</v>
      </c>
      <c r="M135" s="8" t="s">
        <v>30</v>
      </c>
      <c r="N135" s="8" t="str">
        <f t="shared" si="6"/>
        <v>Longo</v>
      </c>
      <c r="O135" s="11">
        <f t="shared" si="7"/>
        <v>133</v>
      </c>
    </row>
    <row r="136" spans="1:15" x14ac:dyDescent="0.25">
      <c r="A136" s="8" t="s">
        <v>593</v>
      </c>
      <c r="B136" s="8" t="s">
        <v>21</v>
      </c>
      <c r="C136" s="8" t="s">
        <v>594</v>
      </c>
      <c r="D136" s="8" t="s">
        <v>17</v>
      </c>
      <c r="E136" s="8" t="s">
        <v>18</v>
      </c>
      <c r="F136" s="8" t="s">
        <v>595</v>
      </c>
      <c r="G136" s="8" t="s">
        <v>596</v>
      </c>
      <c r="H136" s="8" t="s">
        <v>18</v>
      </c>
      <c r="I136" s="8" t="s">
        <v>21</v>
      </c>
      <c r="J136" s="8">
        <v>453</v>
      </c>
      <c r="K136" s="8"/>
      <c r="L136" s="8" t="s">
        <v>597</v>
      </c>
      <c r="M136" s="8" t="s">
        <v>30</v>
      </c>
      <c r="N136" s="8" t="str">
        <f t="shared" si="6"/>
        <v>Médio</v>
      </c>
      <c r="O136" s="11">
        <f t="shared" si="7"/>
        <v>134</v>
      </c>
    </row>
    <row r="137" spans="1:15" x14ac:dyDescent="0.25">
      <c r="A137" s="8" t="s">
        <v>598</v>
      </c>
      <c r="B137" s="8" t="s">
        <v>599</v>
      </c>
      <c r="C137" s="8" t="s">
        <v>600</v>
      </c>
      <c r="D137" s="8" t="s">
        <v>63</v>
      </c>
      <c r="E137" s="8">
        <v>1</v>
      </c>
      <c r="F137" s="8" t="s">
        <v>601</v>
      </c>
      <c r="G137" s="8">
        <v>2003</v>
      </c>
      <c r="H137" s="8" t="s">
        <v>602</v>
      </c>
      <c r="I137" s="8" t="s">
        <v>21</v>
      </c>
      <c r="J137" s="8">
        <v>354</v>
      </c>
      <c r="K137" s="8" t="s">
        <v>603</v>
      </c>
      <c r="L137" s="8" t="s">
        <v>604</v>
      </c>
      <c r="M137" s="8" t="s">
        <v>30</v>
      </c>
      <c r="N137" s="8" t="str">
        <f t="shared" si="6"/>
        <v>Médio</v>
      </c>
      <c r="O137" s="11">
        <f t="shared" si="7"/>
        <v>135</v>
      </c>
    </row>
    <row r="138" spans="1:15" x14ac:dyDescent="0.25">
      <c r="A138" s="8" t="s">
        <v>605</v>
      </c>
      <c r="B138" s="8" t="s">
        <v>606</v>
      </c>
      <c r="C138" s="8" t="s">
        <v>607</v>
      </c>
      <c r="D138" s="8" t="s">
        <v>156</v>
      </c>
      <c r="E138" s="8" t="s">
        <v>18</v>
      </c>
      <c r="F138" s="8" t="s">
        <v>608</v>
      </c>
      <c r="G138" s="8">
        <v>2009</v>
      </c>
      <c r="H138" s="8" t="s">
        <v>18</v>
      </c>
      <c r="I138" s="8" t="s">
        <v>146</v>
      </c>
      <c r="J138" s="8">
        <v>359</v>
      </c>
      <c r="K138" s="8"/>
      <c r="L138" s="8" t="s">
        <v>609</v>
      </c>
      <c r="M138" s="8" t="s">
        <v>51</v>
      </c>
      <c r="N138" s="8" t="str">
        <f t="shared" si="6"/>
        <v>Médio</v>
      </c>
      <c r="O138" s="11">
        <f t="shared" si="7"/>
        <v>136</v>
      </c>
    </row>
    <row r="139" spans="1:15" x14ac:dyDescent="0.25">
      <c r="A139" s="8" t="s">
        <v>610</v>
      </c>
      <c r="B139" s="8" t="s">
        <v>606</v>
      </c>
      <c r="C139" s="8" t="s">
        <v>611</v>
      </c>
      <c r="D139" s="8" t="s">
        <v>63</v>
      </c>
      <c r="E139" s="8" t="s">
        <v>18</v>
      </c>
      <c r="F139" s="8" t="s">
        <v>612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613</v>
      </c>
      <c r="M139" s="8" t="s">
        <v>30</v>
      </c>
      <c r="N139" s="8" t="str">
        <f t="shared" si="6"/>
        <v>Médio</v>
      </c>
      <c r="O139" s="11">
        <f t="shared" si="7"/>
        <v>137</v>
      </c>
    </row>
    <row r="140" spans="1:15" x14ac:dyDescent="0.25">
      <c r="A140" s="8" t="s">
        <v>614</v>
      </c>
      <c r="B140" s="8" t="s">
        <v>615</v>
      </c>
      <c r="C140" s="8" t="s">
        <v>616</v>
      </c>
      <c r="D140" s="8" t="s">
        <v>617</v>
      </c>
      <c r="E140" s="8" t="s">
        <v>18</v>
      </c>
      <c r="F140" s="8" t="s">
        <v>618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619</v>
      </c>
      <c r="M140" s="8" t="s">
        <v>30</v>
      </c>
      <c r="N140" s="8" t="str">
        <f t="shared" si="6"/>
        <v>Médio</v>
      </c>
      <c r="O140" s="11">
        <f t="shared" si="7"/>
        <v>138</v>
      </c>
    </row>
    <row r="141" spans="1:15" x14ac:dyDescent="0.25">
      <c r="A141" s="8" t="s">
        <v>620</v>
      </c>
      <c r="B141" s="8" t="s">
        <v>621</v>
      </c>
      <c r="C141" s="8" t="s">
        <v>622</v>
      </c>
      <c r="D141" s="8" t="s">
        <v>17</v>
      </c>
      <c r="E141" s="8" t="s">
        <v>18</v>
      </c>
      <c r="F141" s="8" t="s">
        <v>623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624</v>
      </c>
      <c r="M141" s="8" t="s">
        <v>30</v>
      </c>
      <c r="N141" s="8" t="str">
        <f t="shared" si="6"/>
        <v>Médio</v>
      </c>
      <c r="O141" s="11">
        <f t="shared" si="7"/>
        <v>139</v>
      </c>
    </row>
    <row r="142" spans="1:15" x14ac:dyDescent="0.25">
      <c r="A142" s="8" t="s">
        <v>625</v>
      </c>
      <c r="B142" s="8" t="s">
        <v>626</v>
      </c>
      <c r="C142" s="8" t="s">
        <v>627</v>
      </c>
      <c r="D142" s="8" t="s">
        <v>17</v>
      </c>
      <c r="E142" s="8" t="s">
        <v>18</v>
      </c>
      <c r="F142" s="8" t="s">
        <v>628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629</v>
      </c>
      <c r="M142" s="8" t="s">
        <v>30</v>
      </c>
      <c r="N142" s="8" t="str">
        <f t="shared" si="6"/>
        <v>Médio</v>
      </c>
      <c r="O142" s="11">
        <f t="shared" si="7"/>
        <v>140</v>
      </c>
    </row>
    <row r="143" spans="1:15" x14ac:dyDescent="0.25">
      <c r="A143" s="8" t="s">
        <v>630</v>
      </c>
      <c r="B143" s="8" t="s">
        <v>631</v>
      </c>
      <c r="C143" s="8" t="s">
        <v>632</v>
      </c>
      <c r="D143" s="8" t="s">
        <v>18</v>
      </c>
      <c r="E143" s="8" t="s">
        <v>18</v>
      </c>
      <c r="F143" s="8" t="s">
        <v>632</v>
      </c>
      <c r="G143" s="8">
        <v>2009</v>
      </c>
      <c r="H143" s="8" t="s">
        <v>18</v>
      </c>
      <c r="I143" s="8" t="s">
        <v>650</v>
      </c>
      <c r="J143" s="8" t="s">
        <v>539</v>
      </c>
      <c r="K143" s="8"/>
      <c r="L143" s="8" t="s">
        <v>633</v>
      </c>
      <c r="M143" s="8" t="s">
        <v>30</v>
      </c>
      <c r="N143" s="8" t="str">
        <f t="shared" si="6"/>
        <v>Muito Longo</v>
      </c>
      <c r="O143" s="11">
        <f t="shared" si="7"/>
        <v>141</v>
      </c>
    </row>
    <row r="144" spans="1:15" x14ac:dyDescent="0.25">
      <c r="A144" s="8" t="s">
        <v>634</v>
      </c>
      <c r="B144" s="8" t="s">
        <v>631</v>
      </c>
      <c r="C144" s="8" t="s">
        <v>632</v>
      </c>
      <c r="D144" s="8" t="s">
        <v>18</v>
      </c>
      <c r="E144" s="8" t="s">
        <v>18</v>
      </c>
      <c r="F144" s="8" t="s">
        <v>632</v>
      </c>
      <c r="G144" s="8">
        <v>2010</v>
      </c>
      <c r="H144" s="8" t="s">
        <v>18</v>
      </c>
      <c r="I144" s="8" t="s">
        <v>750</v>
      </c>
      <c r="J144" s="8" t="s">
        <v>539</v>
      </c>
      <c r="K144" s="8"/>
      <c r="L144" s="8" t="s">
        <v>635</v>
      </c>
      <c r="M144" s="8" t="s">
        <v>30</v>
      </c>
      <c r="N144" s="8" t="str">
        <f t="shared" si="6"/>
        <v>Muito Longo</v>
      </c>
      <c r="O144" s="11">
        <f t="shared" si="7"/>
        <v>142</v>
      </c>
    </row>
    <row r="145" spans="1:17" x14ac:dyDescent="0.25">
      <c r="A145" s="8" t="s">
        <v>636</v>
      </c>
      <c r="B145" s="8" t="s">
        <v>631</v>
      </c>
      <c r="C145" s="8" t="s">
        <v>637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638</v>
      </c>
      <c r="M145" s="8" t="s">
        <v>30</v>
      </c>
      <c r="N145" s="8" t="str">
        <f t="shared" si="6"/>
        <v>Médio</v>
      </c>
      <c r="O145" s="11">
        <f t="shared" si="7"/>
        <v>143</v>
      </c>
    </row>
    <row r="146" spans="1:17" x14ac:dyDescent="0.25">
      <c r="A146" s="8" t="s">
        <v>730</v>
      </c>
      <c r="B146" s="8" t="s">
        <v>631</v>
      </c>
      <c r="C146" s="8" t="s">
        <v>639</v>
      </c>
      <c r="D146" s="8" t="s">
        <v>640</v>
      </c>
      <c r="E146" s="8" t="s">
        <v>18</v>
      </c>
      <c r="F146" s="8" t="s">
        <v>641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642</v>
      </c>
      <c r="M146" s="8" t="s">
        <v>30</v>
      </c>
      <c r="N146" s="8" t="str">
        <f t="shared" si="6"/>
        <v>Muito Longo</v>
      </c>
      <c r="O146" s="11">
        <f t="shared" si="7"/>
        <v>144</v>
      </c>
    </row>
    <row r="147" spans="1:17" x14ac:dyDescent="0.25">
      <c r="A147" s="8" t="s">
        <v>729</v>
      </c>
      <c r="B147" s="8" t="s">
        <v>631</v>
      </c>
      <c r="C147" s="8" t="s">
        <v>639</v>
      </c>
      <c r="D147" s="8" t="s">
        <v>390</v>
      </c>
      <c r="E147" s="8" t="s">
        <v>18</v>
      </c>
      <c r="F147" s="8" t="s">
        <v>641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643</v>
      </c>
      <c r="M147" s="8" t="s">
        <v>30</v>
      </c>
      <c r="N147" s="8" t="str">
        <f t="shared" si="6"/>
        <v>Muito Longo</v>
      </c>
      <c r="O147" s="11">
        <f t="shared" si="7"/>
        <v>145</v>
      </c>
    </row>
    <row r="148" spans="1:17" x14ac:dyDescent="0.25">
      <c r="A148" s="8" t="s">
        <v>644</v>
      </c>
      <c r="B148" s="8" t="s">
        <v>631</v>
      </c>
      <c r="C148" s="8" t="s">
        <v>645</v>
      </c>
      <c r="D148" s="8" t="s">
        <v>539</v>
      </c>
      <c r="E148" s="8" t="s">
        <v>18</v>
      </c>
      <c r="F148" s="8" t="s">
        <v>645</v>
      </c>
      <c r="G148" s="8" t="s">
        <v>539</v>
      </c>
      <c r="H148" s="8" t="s">
        <v>18</v>
      </c>
      <c r="I148" s="8" t="s">
        <v>646</v>
      </c>
      <c r="J148" s="8">
        <v>1344</v>
      </c>
      <c r="K148" s="8"/>
      <c r="L148" s="8" t="s">
        <v>647</v>
      </c>
      <c r="M148" s="8" t="s">
        <v>37</v>
      </c>
      <c r="N148" s="8" t="str">
        <f t="shared" si="6"/>
        <v>Muito Longo</v>
      </c>
      <c r="O148" s="11">
        <f t="shared" si="7"/>
        <v>146</v>
      </c>
    </row>
    <row r="149" spans="1:17" x14ac:dyDescent="0.25">
      <c r="A149" s="8" t="s">
        <v>648</v>
      </c>
      <c r="B149" s="8" t="s">
        <v>631</v>
      </c>
      <c r="C149" s="8" t="s">
        <v>649</v>
      </c>
      <c r="D149" s="8" t="s">
        <v>539</v>
      </c>
      <c r="E149" s="8" t="s">
        <v>539</v>
      </c>
      <c r="F149" s="8" t="s">
        <v>276</v>
      </c>
      <c r="G149" s="8" t="s">
        <v>539</v>
      </c>
      <c r="H149" s="8" t="s">
        <v>18</v>
      </c>
      <c r="I149" s="8" t="s">
        <v>650</v>
      </c>
      <c r="J149" s="8">
        <v>618</v>
      </c>
      <c r="K149" s="8"/>
      <c r="L149" s="8" t="s">
        <v>651</v>
      </c>
      <c r="M149" s="8" t="s">
        <v>30</v>
      </c>
      <c r="N149" s="8" t="str">
        <f t="shared" si="6"/>
        <v>Longo</v>
      </c>
      <c r="O149" s="11">
        <f t="shared" si="7"/>
        <v>147</v>
      </c>
    </row>
    <row r="150" spans="1:17" x14ac:dyDescent="0.25">
      <c r="A150" s="8" t="s">
        <v>652</v>
      </c>
      <c r="B150" s="8" t="s">
        <v>653</v>
      </c>
      <c r="C150" s="8" t="s">
        <v>654</v>
      </c>
      <c r="D150" s="8" t="s">
        <v>63</v>
      </c>
      <c r="E150" s="8" t="s">
        <v>18</v>
      </c>
      <c r="F150" s="8" t="s">
        <v>655</v>
      </c>
      <c r="G150" s="8">
        <v>2007</v>
      </c>
      <c r="H150" s="8" t="s">
        <v>653</v>
      </c>
      <c r="I150" s="8" t="s">
        <v>21</v>
      </c>
      <c r="J150" s="8">
        <v>63</v>
      </c>
      <c r="K150" s="8"/>
      <c r="L150" s="8" t="s">
        <v>656</v>
      </c>
      <c r="M150" s="8" t="s">
        <v>30</v>
      </c>
      <c r="N150" s="8" t="str">
        <f t="shared" si="6"/>
        <v>Curto</v>
      </c>
      <c r="O150" s="11">
        <f t="shared" si="7"/>
        <v>148</v>
      </c>
      <c r="P150" s="14"/>
      <c r="Q150" s="18"/>
    </row>
    <row r="151" spans="1:17" x14ac:dyDescent="0.25">
      <c r="A151" s="8" t="s">
        <v>657</v>
      </c>
      <c r="B151" s="8" t="s">
        <v>658</v>
      </c>
      <c r="C151" s="8" t="s">
        <v>659</v>
      </c>
      <c r="D151" s="8" t="s">
        <v>17</v>
      </c>
      <c r="E151" s="8" t="s">
        <v>18</v>
      </c>
      <c r="F151" s="8" t="s">
        <v>660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661</v>
      </c>
      <c r="M151" s="8" t="s">
        <v>30</v>
      </c>
      <c r="N151" s="8" t="str">
        <f t="shared" si="6"/>
        <v>Curto</v>
      </c>
      <c r="O151" s="11">
        <f t="shared" si="7"/>
        <v>149</v>
      </c>
    </row>
    <row r="152" spans="1:17" x14ac:dyDescent="0.25">
      <c r="A152" s="8" t="s">
        <v>662</v>
      </c>
      <c r="B152" s="8" t="s">
        <v>663</v>
      </c>
      <c r="C152" s="8" t="s">
        <v>664</v>
      </c>
      <c r="D152" s="8" t="s">
        <v>17</v>
      </c>
      <c r="E152" s="8" t="s">
        <v>18</v>
      </c>
      <c r="F152" s="8" t="s">
        <v>628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665</v>
      </c>
      <c r="M152" s="8" t="s">
        <v>30</v>
      </c>
      <c r="N152" s="8" t="str">
        <f t="shared" si="6"/>
        <v>Curto</v>
      </c>
      <c r="O152" s="11">
        <f t="shared" si="7"/>
        <v>150</v>
      </c>
    </row>
    <row r="153" spans="1:17" x14ac:dyDescent="0.25">
      <c r="A153" s="8" t="s">
        <v>666</v>
      </c>
      <c r="B153" s="8" t="s">
        <v>667</v>
      </c>
      <c r="C153" s="8" t="s">
        <v>668</v>
      </c>
      <c r="D153" s="8" t="s">
        <v>63</v>
      </c>
      <c r="E153" s="8" t="s">
        <v>18</v>
      </c>
      <c r="F153" s="8" t="s">
        <v>628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669</v>
      </c>
      <c r="M153" s="8" t="s">
        <v>51</v>
      </c>
      <c r="N153" s="8" t="str">
        <f t="shared" si="6"/>
        <v>Curto</v>
      </c>
      <c r="O153" s="11">
        <f t="shared" si="7"/>
        <v>151</v>
      </c>
    </row>
    <row r="154" spans="1:17" x14ac:dyDescent="0.25">
      <c r="A154" s="8" t="s">
        <v>670</v>
      </c>
      <c r="B154" s="8" t="s">
        <v>204</v>
      </c>
      <c r="C154" s="8" t="s">
        <v>671</v>
      </c>
      <c r="D154" s="8" t="s">
        <v>17</v>
      </c>
      <c r="E154" s="8" t="s">
        <v>18</v>
      </c>
      <c r="F154" s="8" t="s">
        <v>672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673</v>
      </c>
      <c r="M154" s="8" t="s">
        <v>30</v>
      </c>
      <c r="N154" s="8" t="str">
        <f t="shared" si="6"/>
        <v>Médio</v>
      </c>
      <c r="O154" s="11">
        <f t="shared" si="7"/>
        <v>152</v>
      </c>
    </row>
    <row r="155" spans="1:17" x14ac:dyDescent="0.25">
      <c r="A155" s="8" t="s">
        <v>674</v>
      </c>
      <c r="B155" s="8" t="s">
        <v>204</v>
      </c>
      <c r="C155" s="8" t="s">
        <v>675</v>
      </c>
      <c r="D155" s="8" t="s">
        <v>17</v>
      </c>
      <c r="E155" s="8">
        <v>1</v>
      </c>
      <c r="F155" s="8" t="s">
        <v>676</v>
      </c>
      <c r="G155" s="8">
        <v>2011</v>
      </c>
      <c r="H155" s="8" t="s">
        <v>677</v>
      </c>
      <c r="I155" s="8" t="s">
        <v>21</v>
      </c>
      <c r="J155" s="8">
        <v>141</v>
      </c>
      <c r="K155" s="8"/>
      <c r="L155" s="8" t="s">
        <v>678</v>
      </c>
      <c r="M155" s="8" t="s">
        <v>30</v>
      </c>
      <c r="N155" s="8" t="str">
        <f t="shared" si="6"/>
        <v>Curto</v>
      </c>
      <c r="O155" s="11">
        <f t="shared" si="7"/>
        <v>153</v>
      </c>
      <c r="P155" s="14"/>
    </row>
    <row r="156" spans="1:17" x14ac:dyDescent="0.25">
      <c r="A156" s="8" t="s">
        <v>679</v>
      </c>
      <c r="B156" s="8" t="s">
        <v>653</v>
      </c>
      <c r="C156" s="8" t="s">
        <v>680</v>
      </c>
      <c r="D156" s="8" t="s">
        <v>390</v>
      </c>
      <c r="E156" s="8" t="s">
        <v>18</v>
      </c>
      <c r="F156" s="8" t="s">
        <v>681</v>
      </c>
      <c r="G156" s="8">
        <v>2006</v>
      </c>
      <c r="H156" s="8" t="s">
        <v>682</v>
      </c>
      <c r="I156" s="8" t="s">
        <v>21</v>
      </c>
      <c r="J156" s="8">
        <v>54</v>
      </c>
      <c r="K156" s="8" t="s">
        <v>683</v>
      </c>
      <c r="L156" s="8" t="s">
        <v>684</v>
      </c>
      <c r="M156" s="8" t="s">
        <v>30</v>
      </c>
      <c r="N156" s="8" t="str">
        <f t="shared" si="6"/>
        <v>Curto</v>
      </c>
      <c r="O156" s="11">
        <f t="shared" si="7"/>
        <v>154</v>
      </c>
      <c r="P156" s="14"/>
    </row>
    <row r="157" spans="1:17" x14ac:dyDescent="0.25">
      <c r="A157" s="8" t="s">
        <v>685</v>
      </c>
      <c r="B157" s="8" t="s">
        <v>204</v>
      </c>
      <c r="C157" s="8" t="s">
        <v>686</v>
      </c>
      <c r="D157" s="8" t="s">
        <v>687</v>
      </c>
      <c r="E157" s="8" t="s">
        <v>18</v>
      </c>
      <c r="F157" s="8" t="s">
        <v>688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207</v>
      </c>
      <c r="L157" s="8" t="s">
        <v>689</v>
      </c>
      <c r="M157" s="8" t="s">
        <v>219</v>
      </c>
      <c r="N157" s="8" t="str">
        <f t="shared" si="6"/>
        <v>Médio</v>
      </c>
      <c r="O157" s="11">
        <f t="shared" si="7"/>
        <v>155</v>
      </c>
    </row>
    <row r="158" spans="1:17" x14ac:dyDescent="0.25">
      <c r="A158" s="8" t="s">
        <v>690</v>
      </c>
      <c r="B158" s="8" t="s">
        <v>691</v>
      </c>
      <c r="C158" s="8" t="s">
        <v>692</v>
      </c>
      <c r="D158" s="8" t="s">
        <v>17</v>
      </c>
      <c r="E158" s="8" t="s">
        <v>18</v>
      </c>
      <c r="F158" s="8" t="s">
        <v>693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694</v>
      </c>
      <c r="M158" s="8" t="s">
        <v>30</v>
      </c>
      <c r="N158" s="8" t="str">
        <f t="shared" si="6"/>
        <v>Curto</v>
      </c>
      <c r="O158" s="11">
        <f t="shared" si="7"/>
        <v>156</v>
      </c>
    </row>
    <row r="159" spans="1:17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7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</sheetData>
  <sortState xmlns:xlrd2="http://schemas.microsoft.com/office/spreadsheetml/2017/richdata2" ref="B21:G21">
    <sortCondition ref="B21"/>
  </sortState>
  <mergeCells count="1">
    <mergeCell ref="B1:O1"/>
  </mergeCells>
  <conditionalFormatting sqref="L159:L1048576 L2:L140 L145:L149">
    <cfRule type="duplicateValues" dxfId="38" priority="65"/>
  </conditionalFormatting>
  <conditionalFormatting sqref="A1:A1048576">
    <cfRule type="duplicateValues" dxfId="37" priority="1"/>
  </conditionalFormatting>
  <hyperlinks>
    <hyperlink ref="A1" location="Dashboard!M59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W132"/>
  <sheetViews>
    <sheetView workbookViewId="0">
      <pane ySplit="1" topLeftCell="A2" activePane="bottomLeft" state="frozen"/>
      <selection pane="bottomLeft" activeCell="I20" sqref="I20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8" bestFit="1" customWidth="1"/>
    <col min="23" max="23" width="15.140625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3" ht="31.5" customHeight="1" x14ac:dyDescent="0.25">
      <c r="A1" s="248" t="s">
        <v>732</v>
      </c>
      <c r="B1" s="249"/>
      <c r="C1" s="249"/>
      <c r="D1" s="25" t="s">
        <v>728</v>
      </c>
    </row>
    <row r="3" spans="1:23" x14ac:dyDescent="0.25">
      <c r="A3" s="1" t="s">
        <v>1</v>
      </c>
      <c r="B3" t="s">
        <v>698</v>
      </c>
      <c r="D3" s="1" t="s">
        <v>2</v>
      </c>
      <c r="E3" t="s">
        <v>698</v>
      </c>
      <c r="G3" s="1" t="s">
        <v>5</v>
      </c>
      <c r="H3" t="s">
        <v>698</v>
      </c>
      <c r="J3" s="1" t="s">
        <v>8</v>
      </c>
      <c r="K3" t="s">
        <v>698</v>
      </c>
      <c r="M3" s="1" t="s">
        <v>12</v>
      </c>
      <c r="N3" t="s">
        <v>698</v>
      </c>
      <c r="P3" s="1" t="s">
        <v>6</v>
      </c>
      <c r="Q3" s="21" t="s">
        <v>698</v>
      </c>
      <c r="S3" s="1" t="s">
        <v>7</v>
      </c>
      <c r="T3" s="20" t="s">
        <v>698</v>
      </c>
      <c r="V3" s="1" t="s">
        <v>738</v>
      </c>
      <c r="W3" t="s">
        <v>743</v>
      </c>
    </row>
    <row r="4" spans="1:23" x14ac:dyDescent="0.25">
      <c r="A4" t="s">
        <v>119</v>
      </c>
      <c r="B4" s="2">
        <v>28</v>
      </c>
      <c r="D4" t="s">
        <v>575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  <c r="V4" s="86" t="s">
        <v>739</v>
      </c>
      <c r="W4" s="2">
        <v>53</v>
      </c>
    </row>
    <row r="5" spans="1:23" x14ac:dyDescent="0.25">
      <c r="A5" t="s">
        <v>125</v>
      </c>
      <c r="B5" s="2">
        <v>18</v>
      </c>
      <c r="D5" t="s">
        <v>248</v>
      </c>
      <c r="E5" s="2">
        <v>3</v>
      </c>
      <c r="G5" t="s">
        <v>64</v>
      </c>
      <c r="H5" s="2">
        <v>8</v>
      </c>
      <c r="J5" t="s">
        <v>146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  <c r="V5" s="86" t="s">
        <v>740</v>
      </c>
      <c r="W5" s="2">
        <v>8</v>
      </c>
    </row>
    <row r="6" spans="1:23" x14ac:dyDescent="0.25">
      <c r="A6" t="s">
        <v>32</v>
      </c>
      <c r="B6" s="2">
        <v>10</v>
      </c>
      <c r="D6" t="s">
        <v>389</v>
      </c>
      <c r="E6" s="2">
        <v>3</v>
      </c>
      <c r="G6" t="s">
        <v>34</v>
      </c>
      <c r="H6" s="2">
        <v>5</v>
      </c>
      <c r="J6" t="s">
        <v>650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  <c r="V6" s="86" t="s">
        <v>741</v>
      </c>
      <c r="W6" s="2">
        <v>85</v>
      </c>
    </row>
    <row r="7" spans="1:23" x14ac:dyDescent="0.25">
      <c r="A7" t="s">
        <v>76</v>
      </c>
      <c r="B7" s="2">
        <v>10</v>
      </c>
      <c r="D7" t="s">
        <v>217</v>
      </c>
      <c r="E7" s="2">
        <v>3</v>
      </c>
      <c r="G7" t="s">
        <v>127</v>
      </c>
      <c r="H7" s="2">
        <v>5</v>
      </c>
      <c r="J7" t="s">
        <v>646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735</v>
      </c>
      <c r="T7" s="2">
        <v>4</v>
      </c>
      <c r="V7" s="86" t="s">
        <v>742</v>
      </c>
      <c r="W7" s="2">
        <v>10</v>
      </c>
    </row>
    <row r="8" spans="1:23" x14ac:dyDescent="0.25">
      <c r="A8" t="s">
        <v>46</v>
      </c>
      <c r="B8" s="2">
        <v>8</v>
      </c>
      <c r="D8" t="s">
        <v>177</v>
      </c>
      <c r="E8" s="2">
        <v>3</v>
      </c>
      <c r="G8" t="s">
        <v>342</v>
      </c>
      <c r="H8" s="2">
        <v>5</v>
      </c>
      <c r="J8" t="s">
        <v>750</v>
      </c>
      <c r="K8" s="2">
        <v>1</v>
      </c>
      <c r="M8" t="s">
        <v>219</v>
      </c>
      <c r="N8" s="2">
        <v>6</v>
      </c>
      <c r="P8" s="20">
        <v>2010</v>
      </c>
      <c r="Q8" s="2">
        <v>11</v>
      </c>
      <c r="S8" t="s">
        <v>499</v>
      </c>
      <c r="T8" s="2">
        <v>3</v>
      </c>
    </row>
    <row r="9" spans="1:23" x14ac:dyDescent="0.25">
      <c r="A9" t="s">
        <v>631</v>
      </c>
      <c r="B9" s="2">
        <v>7</v>
      </c>
      <c r="D9" t="s">
        <v>498</v>
      </c>
      <c r="E9" s="2">
        <v>3</v>
      </c>
      <c r="G9" t="s">
        <v>576</v>
      </c>
      <c r="H9" s="2">
        <v>4</v>
      </c>
      <c r="J9" t="s">
        <v>359</v>
      </c>
      <c r="K9" s="2">
        <v>1</v>
      </c>
      <c r="M9" t="s">
        <v>135</v>
      </c>
      <c r="N9" s="2">
        <v>4</v>
      </c>
      <c r="P9" s="20">
        <v>2008</v>
      </c>
      <c r="Q9" s="2">
        <v>11</v>
      </c>
      <c r="S9" t="s">
        <v>391</v>
      </c>
      <c r="T9" s="2">
        <v>3</v>
      </c>
    </row>
    <row r="10" spans="1:23" x14ac:dyDescent="0.25">
      <c r="A10" t="s">
        <v>204</v>
      </c>
      <c r="B10" s="2">
        <v>6</v>
      </c>
      <c r="D10" t="s">
        <v>239</v>
      </c>
      <c r="E10" s="2">
        <v>3</v>
      </c>
      <c r="G10" t="s">
        <v>267</v>
      </c>
      <c r="H10" s="2">
        <v>4</v>
      </c>
      <c r="J10" t="s">
        <v>540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178</v>
      </c>
      <c r="T10" s="2">
        <v>3</v>
      </c>
    </row>
    <row r="11" spans="1:23" x14ac:dyDescent="0.25">
      <c r="A11" t="s">
        <v>362</v>
      </c>
      <c r="B11" s="2">
        <v>4</v>
      </c>
      <c r="D11" t="s">
        <v>228</v>
      </c>
      <c r="E11" s="2">
        <v>2</v>
      </c>
      <c r="G11" t="s">
        <v>379</v>
      </c>
      <c r="H11" s="2">
        <v>4</v>
      </c>
      <c r="M11" t="s">
        <v>123</v>
      </c>
      <c r="N11" s="2">
        <v>3</v>
      </c>
      <c r="P11" s="20">
        <v>2007</v>
      </c>
      <c r="Q11" s="2">
        <v>9</v>
      </c>
      <c r="S11" t="s">
        <v>242</v>
      </c>
      <c r="T11" s="2">
        <v>2</v>
      </c>
    </row>
    <row r="12" spans="1:23" x14ac:dyDescent="0.25">
      <c r="A12" t="s">
        <v>170</v>
      </c>
      <c r="B12" s="2">
        <v>4</v>
      </c>
      <c r="D12" t="s">
        <v>126</v>
      </c>
      <c r="E12" s="2">
        <v>2</v>
      </c>
      <c r="G12" t="s">
        <v>276</v>
      </c>
      <c r="H12" s="2">
        <v>3</v>
      </c>
      <c r="M12" t="s">
        <v>422</v>
      </c>
      <c r="N12" s="2">
        <v>3</v>
      </c>
      <c r="P12" s="20">
        <v>2009</v>
      </c>
      <c r="Q12" s="2">
        <v>7</v>
      </c>
      <c r="S12" t="s">
        <v>195</v>
      </c>
      <c r="T12" s="2">
        <v>2</v>
      </c>
    </row>
    <row r="13" spans="1:23" x14ac:dyDescent="0.25">
      <c r="A13" t="s">
        <v>377</v>
      </c>
      <c r="B13" s="2">
        <v>4</v>
      </c>
      <c r="D13" t="s">
        <v>223</v>
      </c>
      <c r="E13" s="2">
        <v>2</v>
      </c>
      <c r="G13" t="s">
        <v>78</v>
      </c>
      <c r="H13" s="2">
        <v>3</v>
      </c>
      <c r="M13" t="s">
        <v>112</v>
      </c>
      <c r="N13" s="2">
        <v>2</v>
      </c>
      <c r="P13" s="20">
        <v>2016</v>
      </c>
      <c r="Q13" s="2">
        <v>6</v>
      </c>
      <c r="S13" t="s">
        <v>250</v>
      </c>
      <c r="T13" s="2">
        <v>2</v>
      </c>
    </row>
    <row r="14" spans="1:23" x14ac:dyDescent="0.25">
      <c r="A14" t="s">
        <v>280</v>
      </c>
      <c r="B14" s="2">
        <v>4</v>
      </c>
      <c r="D14" t="s">
        <v>33</v>
      </c>
      <c r="E14" s="2">
        <v>2</v>
      </c>
      <c r="G14" t="s">
        <v>373</v>
      </c>
      <c r="H14" s="2">
        <v>3</v>
      </c>
      <c r="M14" t="s">
        <v>230</v>
      </c>
      <c r="N14" s="2">
        <v>2</v>
      </c>
      <c r="P14" s="20">
        <v>2017</v>
      </c>
      <c r="Q14" s="2">
        <v>6</v>
      </c>
      <c r="S14" t="s">
        <v>225</v>
      </c>
      <c r="T14" s="2">
        <v>2</v>
      </c>
    </row>
    <row r="15" spans="1:23" x14ac:dyDescent="0.25">
      <c r="A15" t="s">
        <v>574</v>
      </c>
      <c r="B15" s="2">
        <v>4</v>
      </c>
      <c r="D15" t="s">
        <v>632</v>
      </c>
      <c r="E15" s="2">
        <v>2</v>
      </c>
      <c r="G15" t="s">
        <v>95</v>
      </c>
      <c r="H15" s="2">
        <v>3</v>
      </c>
      <c r="M15" t="s">
        <v>237</v>
      </c>
      <c r="N15" s="2">
        <v>2</v>
      </c>
      <c r="P15" s="20" t="s">
        <v>577</v>
      </c>
      <c r="Q15" s="2">
        <v>4</v>
      </c>
      <c r="S15" t="s">
        <v>20</v>
      </c>
      <c r="T15" s="2">
        <v>1</v>
      </c>
    </row>
    <row r="16" spans="1:23" x14ac:dyDescent="0.25">
      <c r="A16" t="s">
        <v>53</v>
      </c>
      <c r="B16" s="2">
        <v>3</v>
      </c>
      <c r="D16" t="s">
        <v>120</v>
      </c>
      <c r="E16" s="2">
        <v>2</v>
      </c>
      <c r="G16" t="s">
        <v>194</v>
      </c>
      <c r="H16" s="2">
        <v>3</v>
      </c>
      <c r="M16" t="s">
        <v>528</v>
      </c>
      <c r="N16" s="2">
        <v>1</v>
      </c>
      <c r="P16" s="20" t="s">
        <v>539</v>
      </c>
      <c r="Q16" s="2">
        <v>4</v>
      </c>
      <c r="S16" t="s">
        <v>130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628</v>
      </c>
      <c r="H17" s="2">
        <v>3</v>
      </c>
      <c r="M17" t="s">
        <v>60</v>
      </c>
      <c r="N17" s="2">
        <v>1</v>
      </c>
      <c r="P17" s="20">
        <v>2005</v>
      </c>
      <c r="Q17" s="2">
        <v>4</v>
      </c>
      <c r="S17" t="s">
        <v>677</v>
      </c>
      <c r="T17" s="2">
        <v>1</v>
      </c>
    </row>
    <row r="18" spans="1:20" x14ac:dyDescent="0.25">
      <c r="A18" t="s">
        <v>409</v>
      </c>
      <c r="B18" s="2">
        <v>3</v>
      </c>
      <c r="D18" t="s">
        <v>378</v>
      </c>
      <c r="E18" s="2">
        <v>2</v>
      </c>
      <c r="G18" t="s">
        <v>632</v>
      </c>
      <c r="H18" s="2">
        <v>2</v>
      </c>
      <c r="M18" t="s">
        <v>316</v>
      </c>
      <c r="N18" s="2">
        <v>1</v>
      </c>
      <c r="P18" s="20">
        <v>2003</v>
      </c>
      <c r="Q18" s="2">
        <v>4</v>
      </c>
      <c r="S18" t="s">
        <v>136</v>
      </c>
      <c r="T18" s="2">
        <v>1</v>
      </c>
    </row>
    <row r="19" spans="1:20" x14ac:dyDescent="0.25">
      <c r="A19" t="s">
        <v>131</v>
      </c>
      <c r="B19" s="2">
        <v>3</v>
      </c>
      <c r="D19" t="s">
        <v>160</v>
      </c>
      <c r="E19" s="2">
        <v>2</v>
      </c>
      <c r="G19" t="s">
        <v>425</v>
      </c>
      <c r="H19" s="2">
        <v>2</v>
      </c>
      <c r="M19" t="s">
        <v>291</v>
      </c>
      <c r="N19" s="2">
        <v>1</v>
      </c>
      <c r="P19" s="20">
        <v>2006</v>
      </c>
      <c r="Q19" s="2">
        <v>4</v>
      </c>
      <c r="S19" t="s">
        <v>89</v>
      </c>
      <c r="T19" s="2">
        <v>1</v>
      </c>
    </row>
    <row r="20" spans="1:20" x14ac:dyDescent="0.25">
      <c r="A20" t="s">
        <v>653</v>
      </c>
      <c r="B20" s="2">
        <v>2</v>
      </c>
      <c r="D20" t="s">
        <v>459</v>
      </c>
      <c r="E20" s="2">
        <v>2</v>
      </c>
      <c r="G20" t="s">
        <v>133</v>
      </c>
      <c r="H20" s="2">
        <v>2</v>
      </c>
      <c r="M20" t="s">
        <v>175</v>
      </c>
      <c r="N20" s="2">
        <v>1</v>
      </c>
      <c r="P20" s="20">
        <v>1994</v>
      </c>
      <c r="Q20" s="2">
        <v>3</v>
      </c>
      <c r="S20" t="s">
        <v>682</v>
      </c>
      <c r="T20" s="2">
        <v>1</v>
      </c>
    </row>
    <row r="21" spans="1:20" x14ac:dyDescent="0.25">
      <c r="A21" t="s">
        <v>198</v>
      </c>
      <c r="B21" s="2">
        <v>2</v>
      </c>
      <c r="D21" t="s">
        <v>484</v>
      </c>
      <c r="E21" s="2">
        <v>2</v>
      </c>
      <c r="G21" t="s">
        <v>241</v>
      </c>
      <c r="H21" s="2">
        <v>2</v>
      </c>
      <c r="M21" t="s">
        <v>467</v>
      </c>
      <c r="N21" s="2">
        <v>1</v>
      </c>
      <c r="P21" s="20">
        <v>2001</v>
      </c>
      <c r="Q21" s="2">
        <v>3</v>
      </c>
      <c r="S21" t="s">
        <v>268</v>
      </c>
      <c r="T21" s="2">
        <v>1</v>
      </c>
    </row>
    <row r="22" spans="1:20" x14ac:dyDescent="0.25">
      <c r="A22" t="s">
        <v>606</v>
      </c>
      <c r="B22" s="2">
        <v>2</v>
      </c>
      <c r="D22" t="s">
        <v>639</v>
      </c>
      <c r="E22" s="2">
        <v>2</v>
      </c>
      <c r="G22" t="s">
        <v>514</v>
      </c>
      <c r="H22" s="2">
        <v>2</v>
      </c>
      <c r="M22" t="s">
        <v>24</v>
      </c>
      <c r="N22" s="2">
        <v>1</v>
      </c>
      <c r="P22" s="20">
        <v>1998</v>
      </c>
      <c r="Q22" s="2">
        <v>3</v>
      </c>
      <c r="S22" t="s">
        <v>435</v>
      </c>
      <c r="T22" s="2">
        <v>1</v>
      </c>
    </row>
    <row r="23" spans="1:20" x14ac:dyDescent="0.25">
      <c r="A23" t="s">
        <v>521</v>
      </c>
      <c r="B23" s="2">
        <v>2</v>
      </c>
      <c r="D23" t="s">
        <v>171</v>
      </c>
      <c r="E23" s="2">
        <v>1</v>
      </c>
      <c r="G23" t="s">
        <v>144</v>
      </c>
      <c r="H23" s="2">
        <v>2</v>
      </c>
      <c r="P23" s="20" t="s">
        <v>139</v>
      </c>
      <c r="Q23" s="2">
        <v>2</v>
      </c>
      <c r="S23" t="s">
        <v>518</v>
      </c>
      <c r="T23" s="2">
        <v>1</v>
      </c>
    </row>
    <row r="24" spans="1:20" x14ac:dyDescent="0.25">
      <c r="A24" t="s">
        <v>332</v>
      </c>
      <c r="B24" s="2">
        <v>2</v>
      </c>
      <c r="D24" t="s">
        <v>47</v>
      </c>
      <c r="E24" s="2">
        <v>1</v>
      </c>
      <c r="G24" t="s">
        <v>641</v>
      </c>
      <c r="H24" s="2">
        <v>2</v>
      </c>
      <c r="P24" s="20">
        <v>1982</v>
      </c>
      <c r="Q24" s="2">
        <v>1</v>
      </c>
      <c r="S24" t="s">
        <v>653</v>
      </c>
      <c r="T24" s="2">
        <v>1</v>
      </c>
    </row>
    <row r="25" spans="1:20" x14ac:dyDescent="0.25">
      <c r="A25" t="s">
        <v>470</v>
      </c>
      <c r="B25" s="2">
        <v>1</v>
      </c>
      <c r="D25" t="s">
        <v>554</v>
      </c>
      <c r="E25" s="2">
        <v>1</v>
      </c>
      <c r="G25" t="s">
        <v>172</v>
      </c>
      <c r="H25" s="2">
        <v>2</v>
      </c>
      <c r="P25" s="20">
        <v>1987</v>
      </c>
      <c r="Q25" s="2">
        <v>1</v>
      </c>
      <c r="S25" t="s">
        <v>157</v>
      </c>
      <c r="T25" s="2">
        <v>1</v>
      </c>
    </row>
    <row r="26" spans="1:20" x14ac:dyDescent="0.25">
      <c r="A26" t="s">
        <v>401</v>
      </c>
      <c r="B26" s="2">
        <v>1</v>
      </c>
      <c r="D26" t="s">
        <v>235</v>
      </c>
      <c r="E26" s="2">
        <v>1</v>
      </c>
      <c r="G26" t="s">
        <v>150</v>
      </c>
      <c r="H26" s="2">
        <v>2</v>
      </c>
      <c r="P26" s="20">
        <v>1986</v>
      </c>
      <c r="Q26" s="2">
        <v>1</v>
      </c>
      <c r="S26" t="s">
        <v>602</v>
      </c>
      <c r="T26" s="2">
        <v>1</v>
      </c>
    </row>
    <row r="27" spans="1:20" x14ac:dyDescent="0.25">
      <c r="A27" t="s">
        <v>615</v>
      </c>
      <c r="B27" s="2">
        <v>1</v>
      </c>
      <c r="D27" t="s">
        <v>654</v>
      </c>
      <c r="E27" s="2">
        <v>1</v>
      </c>
      <c r="G27" t="s">
        <v>138</v>
      </c>
      <c r="H27" s="2">
        <v>2</v>
      </c>
      <c r="P27" s="20">
        <v>1995</v>
      </c>
      <c r="Q27" s="2">
        <v>1</v>
      </c>
      <c r="S27" t="s">
        <v>115</v>
      </c>
      <c r="T27" s="2">
        <v>1</v>
      </c>
    </row>
    <row r="28" spans="1:20" x14ac:dyDescent="0.25">
      <c r="A28" t="s">
        <v>530</v>
      </c>
      <c r="B28" s="2">
        <v>1</v>
      </c>
      <c r="D28" t="s">
        <v>566</v>
      </c>
      <c r="E28" s="2">
        <v>1</v>
      </c>
      <c r="G28" t="s">
        <v>116</v>
      </c>
      <c r="H28" s="2">
        <v>2</v>
      </c>
      <c r="P28" s="20">
        <v>2002</v>
      </c>
      <c r="Q28" s="2">
        <v>1</v>
      </c>
      <c r="S28" t="s">
        <v>145</v>
      </c>
      <c r="T28" s="2">
        <v>1</v>
      </c>
    </row>
    <row r="29" spans="1:20" x14ac:dyDescent="0.25">
      <c r="A29" t="s">
        <v>565</v>
      </c>
      <c r="B29" s="2">
        <v>1</v>
      </c>
      <c r="D29" t="s">
        <v>350</v>
      </c>
      <c r="E29" s="2">
        <v>1</v>
      </c>
      <c r="G29" t="s">
        <v>282</v>
      </c>
      <c r="H29" s="2">
        <v>2</v>
      </c>
      <c r="P29" s="20" t="s">
        <v>256</v>
      </c>
      <c r="Q29" s="2">
        <v>1</v>
      </c>
      <c r="S29" t="s">
        <v>358</v>
      </c>
      <c r="T29" s="2">
        <v>1</v>
      </c>
    </row>
    <row r="30" spans="1:20" x14ac:dyDescent="0.25">
      <c r="A30" t="s">
        <v>691</v>
      </c>
      <c r="B30" s="2">
        <v>1</v>
      </c>
      <c r="D30" t="s">
        <v>611</v>
      </c>
      <c r="E30" s="2">
        <v>1</v>
      </c>
      <c r="G30" t="s">
        <v>206</v>
      </c>
      <c r="H30" s="2">
        <v>2</v>
      </c>
      <c r="P30" s="20">
        <v>2004</v>
      </c>
      <c r="Q30" s="2">
        <v>1</v>
      </c>
    </row>
    <row r="31" spans="1:20" x14ac:dyDescent="0.25">
      <c r="A31" t="s">
        <v>599</v>
      </c>
      <c r="B31" s="2">
        <v>1</v>
      </c>
      <c r="D31" t="s">
        <v>132</v>
      </c>
      <c r="E31" s="2">
        <v>1</v>
      </c>
      <c r="G31" t="s">
        <v>289</v>
      </c>
      <c r="H31" s="2">
        <v>2</v>
      </c>
      <c r="P31" s="20">
        <v>1984</v>
      </c>
      <c r="Q31" s="2">
        <v>1</v>
      </c>
    </row>
    <row r="32" spans="1:20" x14ac:dyDescent="0.25">
      <c r="A32" t="s">
        <v>114</v>
      </c>
      <c r="B32" s="2">
        <v>1</v>
      </c>
      <c r="D32" t="s">
        <v>71</v>
      </c>
      <c r="E32" s="2">
        <v>1</v>
      </c>
      <c r="G32" t="s">
        <v>249</v>
      </c>
      <c r="H32" s="2">
        <v>2</v>
      </c>
      <c r="P32" s="20">
        <v>1991</v>
      </c>
      <c r="Q32" s="2">
        <v>1</v>
      </c>
    </row>
    <row r="33" spans="1:17" x14ac:dyDescent="0.25">
      <c r="A33" t="s">
        <v>626</v>
      </c>
      <c r="B33" s="2">
        <v>1</v>
      </c>
      <c r="D33" t="s">
        <v>372</v>
      </c>
      <c r="E33" s="2">
        <v>1</v>
      </c>
      <c r="G33" t="s">
        <v>329</v>
      </c>
      <c r="H33" s="2">
        <v>2</v>
      </c>
      <c r="P33" s="20">
        <v>1971</v>
      </c>
      <c r="Q33" s="2">
        <v>1</v>
      </c>
    </row>
    <row r="34" spans="1:17" x14ac:dyDescent="0.25">
      <c r="A34" t="s">
        <v>108</v>
      </c>
      <c r="B34" s="2">
        <v>1</v>
      </c>
      <c r="D34" t="s">
        <v>199</v>
      </c>
      <c r="E34" s="2">
        <v>1</v>
      </c>
      <c r="G34" t="s">
        <v>488</v>
      </c>
      <c r="H34" s="2">
        <v>1</v>
      </c>
      <c r="P34" s="20" t="s">
        <v>596</v>
      </c>
      <c r="Q34" s="2">
        <v>1</v>
      </c>
    </row>
    <row r="35" spans="1:17" x14ac:dyDescent="0.25">
      <c r="A35" t="s">
        <v>549</v>
      </c>
      <c r="B35" s="2">
        <v>1</v>
      </c>
      <c r="D35" t="s">
        <v>115</v>
      </c>
      <c r="E35" s="2">
        <v>1</v>
      </c>
      <c r="F35" s="12"/>
      <c r="G35" t="s">
        <v>623</v>
      </c>
      <c r="H35" s="2">
        <v>1</v>
      </c>
      <c r="I35" s="12"/>
      <c r="J35" s="12"/>
      <c r="K35" s="12"/>
      <c r="P35" s="20">
        <v>1999</v>
      </c>
      <c r="Q35" s="2">
        <v>1</v>
      </c>
    </row>
    <row r="36" spans="1:17" x14ac:dyDescent="0.25">
      <c r="A36" t="s">
        <v>70</v>
      </c>
      <c r="B36" s="2">
        <v>1</v>
      </c>
      <c r="D36" t="s">
        <v>210</v>
      </c>
      <c r="E36" s="2">
        <v>1</v>
      </c>
      <c r="G36" t="s">
        <v>562</v>
      </c>
      <c r="H36" s="2">
        <v>1</v>
      </c>
      <c r="P36" s="20">
        <v>2000</v>
      </c>
      <c r="Q36" s="2">
        <v>1</v>
      </c>
    </row>
    <row r="37" spans="1:17" x14ac:dyDescent="0.25">
      <c r="A37" t="s">
        <v>81</v>
      </c>
      <c r="B37" s="2">
        <v>1</v>
      </c>
      <c r="D37" t="s">
        <v>149</v>
      </c>
      <c r="E37" s="2">
        <v>1</v>
      </c>
      <c r="G37" t="s">
        <v>186</v>
      </c>
      <c r="H37" s="2">
        <v>1</v>
      </c>
    </row>
    <row r="38" spans="1:17" x14ac:dyDescent="0.25">
      <c r="A38" t="s">
        <v>371</v>
      </c>
      <c r="B38" s="2">
        <v>1</v>
      </c>
      <c r="D38" t="s">
        <v>455</v>
      </c>
      <c r="E38" s="2">
        <v>1</v>
      </c>
      <c r="G38" t="s">
        <v>190</v>
      </c>
      <c r="H38" s="2">
        <v>1</v>
      </c>
    </row>
    <row r="39" spans="1:17" x14ac:dyDescent="0.25">
      <c r="A39" t="s">
        <v>21</v>
      </c>
      <c r="B39" s="2">
        <v>1</v>
      </c>
      <c r="D39" t="s">
        <v>93</v>
      </c>
      <c r="E39" s="2">
        <v>1</v>
      </c>
      <c r="G39" t="s">
        <v>255</v>
      </c>
      <c r="H39" s="2">
        <v>1</v>
      </c>
    </row>
    <row r="40" spans="1:17" x14ac:dyDescent="0.25">
      <c r="A40" t="s">
        <v>234</v>
      </c>
      <c r="B40" s="2">
        <v>1</v>
      </c>
      <c r="D40" t="s">
        <v>262</v>
      </c>
      <c r="E40" s="2">
        <v>1</v>
      </c>
      <c r="G40" t="s">
        <v>538</v>
      </c>
      <c r="H40" s="2">
        <v>1</v>
      </c>
    </row>
    <row r="41" spans="1:17" x14ac:dyDescent="0.25">
      <c r="A41" t="s">
        <v>92</v>
      </c>
      <c r="B41" s="2">
        <v>1</v>
      </c>
      <c r="D41" t="s">
        <v>410</v>
      </c>
      <c r="E41" s="2">
        <v>1</v>
      </c>
      <c r="G41" t="s">
        <v>259</v>
      </c>
      <c r="H41" s="2">
        <v>1</v>
      </c>
    </row>
    <row r="42" spans="1:17" x14ac:dyDescent="0.25">
      <c r="A42" t="s">
        <v>431</v>
      </c>
      <c r="B42" s="2">
        <v>1</v>
      </c>
      <c r="D42" t="s">
        <v>346</v>
      </c>
      <c r="E42" s="2">
        <v>1</v>
      </c>
      <c r="G42" t="s">
        <v>601</v>
      </c>
      <c r="H42" s="2">
        <v>1</v>
      </c>
    </row>
    <row r="43" spans="1:17" x14ac:dyDescent="0.25">
      <c r="A43" t="s">
        <v>621</v>
      </c>
      <c r="B43" s="2">
        <v>1</v>
      </c>
      <c r="D43" t="s">
        <v>43</v>
      </c>
      <c r="E43" s="2">
        <v>1</v>
      </c>
      <c r="G43" t="s">
        <v>88</v>
      </c>
      <c r="H43" s="2">
        <v>1</v>
      </c>
    </row>
    <row r="44" spans="1:17" x14ac:dyDescent="0.25">
      <c r="A44" t="s">
        <v>658</v>
      </c>
      <c r="B44" s="2">
        <v>1</v>
      </c>
      <c r="D44" t="s">
        <v>474</v>
      </c>
      <c r="E44" s="2">
        <v>1</v>
      </c>
      <c r="G44" t="s">
        <v>434</v>
      </c>
      <c r="H44" s="2">
        <v>1</v>
      </c>
    </row>
    <row r="45" spans="1:17" x14ac:dyDescent="0.25">
      <c r="A45" t="s">
        <v>382</v>
      </c>
      <c r="B45" s="2">
        <v>1</v>
      </c>
      <c r="D45" t="s">
        <v>600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517</v>
      </c>
      <c r="E46" s="2">
        <v>1</v>
      </c>
      <c r="G46" t="s">
        <v>475</v>
      </c>
      <c r="H46" s="2">
        <v>1</v>
      </c>
    </row>
    <row r="47" spans="1:17" x14ac:dyDescent="0.25">
      <c r="A47" t="s">
        <v>535</v>
      </c>
      <c r="B47" s="2">
        <v>1</v>
      </c>
      <c r="D47" t="s">
        <v>386</v>
      </c>
      <c r="E47" s="2">
        <v>1</v>
      </c>
      <c r="G47" t="s">
        <v>19</v>
      </c>
      <c r="H47" s="2">
        <v>1</v>
      </c>
    </row>
    <row r="48" spans="1:17" x14ac:dyDescent="0.25">
      <c r="A48" t="s">
        <v>667</v>
      </c>
      <c r="B48" s="2">
        <v>1</v>
      </c>
      <c r="D48" t="s">
        <v>464</v>
      </c>
      <c r="E48" s="2">
        <v>1</v>
      </c>
      <c r="G48" t="s">
        <v>83</v>
      </c>
      <c r="H48" s="2">
        <v>1</v>
      </c>
    </row>
    <row r="49" spans="1:8" x14ac:dyDescent="0.25">
      <c r="A49" t="s">
        <v>345</v>
      </c>
      <c r="B49" s="2">
        <v>1</v>
      </c>
      <c r="D49" t="s">
        <v>692</v>
      </c>
      <c r="E49" s="2">
        <v>1</v>
      </c>
      <c r="G49" t="s">
        <v>102</v>
      </c>
      <c r="H49" s="2">
        <v>1</v>
      </c>
    </row>
    <row r="50" spans="1:8" x14ac:dyDescent="0.25">
      <c r="A50" t="s">
        <v>442</v>
      </c>
      <c r="B50" s="2">
        <v>1</v>
      </c>
      <c r="D50" t="s">
        <v>363</v>
      </c>
      <c r="E50" s="2">
        <v>1</v>
      </c>
      <c r="G50" t="s">
        <v>551</v>
      </c>
      <c r="H50" s="2">
        <v>1</v>
      </c>
    </row>
    <row r="51" spans="1:8" x14ac:dyDescent="0.25">
      <c r="A51" t="s">
        <v>42</v>
      </c>
      <c r="B51" s="2">
        <v>1</v>
      </c>
      <c r="D51" t="s">
        <v>77</v>
      </c>
      <c r="E51" s="2">
        <v>1</v>
      </c>
      <c r="G51" t="s">
        <v>297</v>
      </c>
      <c r="H51" s="2">
        <v>1</v>
      </c>
    </row>
    <row r="52" spans="1:8" x14ac:dyDescent="0.25">
      <c r="D52" t="s">
        <v>561</v>
      </c>
      <c r="E52" s="2">
        <v>1</v>
      </c>
      <c r="G52" t="s">
        <v>587</v>
      </c>
      <c r="H52" s="2">
        <v>1</v>
      </c>
    </row>
    <row r="53" spans="1:8" x14ac:dyDescent="0.25">
      <c r="D53" t="s">
        <v>288</v>
      </c>
      <c r="E53" s="2">
        <v>1</v>
      </c>
      <c r="G53" t="s">
        <v>301</v>
      </c>
      <c r="H53" s="2">
        <v>1</v>
      </c>
    </row>
    <row r="54" spans="1:8" x14ac:dyDescent="0.25">
      <c r="D54" t="s">
        <v>686</v>
      </c>
      <c r="E54" s="2">
        <v>1</v>
      </c>
      <c r="G54" t="s">
        <v>612</v>
      </c>
      <c r="H54" s="2">
        <v>1</v>
      </c>
    </row>
    <row r="55" spans="1:8" x14ac:dyDescent="0.25">
      <c r="D55" t="s">
        <v>333</v>
      </c>
      <c r="E55" s="2">
        <v>1</v>
      </c>
      <c r="G55" t="s">
        <v>322</v>
      </c>
      <c r="H55" s="2">
        <v>1</v>
      </c>
    </row>
    <row r="56" spans="1:8" x14ac:dyDescent="0.25">
      <c r="D56" t="s">
        <v>265</v>
      </c>
      <c r="E56" s="2">
        <v>1</v>
      </c>
      <c r="G56" t="s">
        <v>167</v>
      </c>
      <c r="H56" s="2">
        <v>1</v>
      </c>
    </row>
    <row r="57" spans="1:8" x14ac:dyDescent="0.25">
      <c r="D57" t="s">
        <v>543</v>
      </c>
      <c r="E57" s="2">
        <v>1</v>
      </c>
      <c r="G57" t="s">
        <v>419</v>
      </c>
      <c r="H57" s="2">
        <v>1</v>
      </c>
    </row>
    <row r="58" spans="1:8" x14ac:dyDescent="0.25">
      <c r="D58" t="s">
        <v>54</v>
      </c>
      <c r="E58" s="2">
        <v>1</v>
      </c>
      <c r="G58" t="s">
        <v>444</v>
      </c>
      <c r="H58" s="2">
        <v>1</v>
      </c>
    </row>
    <row r="59" spans="1:8" x14ac:dyDescent="0.25">
      <c r="D59" t="s">
        <v>82</v>
      </c>
      <c r="E59" s="2">
        <v>1</v>
      </c>
      <c r="G59" t="s">
        <v>98</v>
      </c>
      <c r="H59" s="2">
        <v>1</v>
      </c>
    </row>
    <row r="60" spans="1:8" x14ac:dyDescent="0.25">
      <c r="D60" t="s">
        <v>367</v>
      </c>
      <c r="E60" s="2">
        <v>1</v>
      </c>
      <c r="G60" t="s">
        <v>470</v>
      </c>
      <c r="H60" s="2">
        <v>1</v>
      </c>
    </row>
    <row r="61" spans="1:8" x14ac:dyDescent="0.25">
      <c r="D61" t="s">
        <v>659</v>
      </c>
      <c r="E61" s="2">
        <v>1</v>
      </c>
      <c r="G61" t="s">
        <v>655</v>
      </c>
      <c r="H61" s="2">
        <v>1</v>
      </c>
    </row>
    <row r="62" spans="1:8" x14ac:dyDescent="0.25">
      <c r="D62" t="s">
        <v>627</v>
      </c>
      <c r="E62" s="2">
        <v>1</v>
      </c>
      <c r="G62" t="s">
        <v>485</v>
      </c>
      <c r="H62" s="2">
        <v>1</v>
      </c>
    </row>
    <row r="63" spans="1:8" x14ac:dyDescent="0.25">
      <c r="D63" t="s">
        <v>671</v>
      </c>
      <c r="E63" s="2">
        <v>1</v>
      </c>
      <c r="G63" t="s">
        <v>672</v>
      </c>
      <c r="H63" s="2">
        <v>1</v>
      </c>
    </row>
    <row r="64" spans="1:8" x14ac:dyDescent="0.25">
      <c r="D64" t="s">
        <v>668</v>
      </c>
      <c r="E64" s="2">
        <v>1</v>
      </c>
      <c r="G64" t="s">
        <v>507</v>
      </c>
      <c r="H64" s="2">
        <v>1</v>
      </c>
    </row>
    <row r="65" spans="4:8" x14ac:dyDescent="0.25">
      <c r="D65" t="s">
        <v>185</v>
      </c>
      <c r="E65" s="2">
        <v>1</v>
      </c>
      <c r="G65" t="s">
        <v>681</v>
      </c>
      <c r="H65" s="2">
        <v>1</v>
      </c>
    </row>
    <row r="66" spans="4:8" x14ac:dyDescent="0.25">
      <c r="D66" t="s">
        <v>428</v>
      </c>
      <c r="E66" s="2">
        <v>1</v>
      </c>
      <c r="G66" t="s">
        <v>532</v>
      </c>
      <c r="H66" s="2">
        <v>1</v>
      </c>
    </row>
    <row r="67" spans="4:8" x14ac:dyDescent="0.25">
      <c r="D67" t="s">
        <v>406</v>
      </c>
      <c r="E67" s="2">
        <v>1</v>
      </c>
      <c r="G67" t="s">
        <v>693</v>
      </c>
      <c r="H67" s="2">
        <v>1</v>
      </c>
    </row>
    <row r="68" spans="4:8" x14ac:dyDescent="0.25">
      <c r="D68" t="s">
        <v>513</v>
      </c>
      <c r="E68" s="2">
        <v>1</v>
      </c>
      <c r="G68" t="s">
        <v>545</v>
      </c>
      <c r="H68" s="2">
        <v>1</v>
      </c>
    </row>
    <row r="69" spans="4:8" x14ac:dyDescent="0.25">
      <c r="D69" t="s">
        <v>478</v>
      </c>
      <c r="E69" s="2">
        <v>1</v>
      </c>
      <c r="G69" t="s">
        <v>357</v>
      </c>
      <c r="H69" s="2">
        <v>1</v>
      </c>
    </row>
    <row r="70" spans="4:8" x14ac:dyDescent="0.25">
      <c r="D70" t="s">
        <v>506</v>
      </c>
      <c r="E70" s="2">
        <v>1</v>
      </c>
      <c r="G70" t="s">
        <v>558</v>
      </c>
      <c r="H70" s="2">
        <v>1</v>
      </c>
    </row>
    <row r="71" spans="4:8" x14ac:dyDescent="0.25">
      <c r="D71" t="s">
        <v>622</v>
      </c>
      <c r="E71" s="2">
        <v>1</v>
      </c>
      <c r="G71" t="s">
        <v>364</v>
      </c>
      <c r="H71" s="2">
        <v>1</v>
      </c>
    </row>
    <row r="72" spans="4:8" x14ac:dyDescent="0.25">
      <c r="D72" t="s">
        <v>438</v>
      </c>
      <c r="E72" s="2">
        <v>1</v>
      </c>
      <c r="G72" t="s">
        <v>110</v>
      </c>
      <c r="H72" s="2">
        <v>1</v>
      </c>
    </row>
    <row r="73" spans="4:8" x14ac:dyDescent="0.25">
      <c r="D73" t="s">
        <v>27</v>
      </c>
      <c r="E73" s="2">
        <v>1</v>
      </c>
      <c r="G73" t="s">
        <v>368</v>
      </c>
      <c r="H73" s="2">
        <v>1</v>
      </c>
    </row>
    <row r="74" spans="4:8" x14ac:dyDescent="0.25">
      <c r="D74" t="s">
        <v>313</v>
      </c>
      <c r="E74" s="2">
        <v>1</v>
      </c>
      <c r="G74" t="s">
        <v>595</v>
      </c>
      <c r="H74" s="2">
        <v>1</v>
      </c>
    </row>
    <row r="75" spans="4:8" x14ac:dyDescent="0.25">
      <c r="D75" t="s">
        <v>645</v>
      </c>
      <c r="E75" s="2">
        <v>1</v>
      </c>
      <c r="G75" t="s">
        <v>43</v>
      </c>
      <c r="H75" s="2">
        <v>1</v>
      </c>
    </row>
    <row r="76" spans="4:8" x14ac:dyDescent="0.25">
      <c r="D76" t="s">
        <v>607</v>
      </c>
      <c r="E76" s="2">
        <v>1</v>
      </c>
      <c r="G76" t="s">
        <v>608</v>
      </c>
      <c r="H76" s="2">
        <v>1</v>
      </c>
    </row>
    <row r="77" spans="4:8" x14ac:dyDescent="0.25">
      <c r="D77" t="s">
        <v>402</v>
      </c>
      <c r="E77" s="2">
        <v>1</v>
      </c>
      <c r="G77" t="s">
        <v>73</v>
      </c>
      <c r="H77" s="2">
        <v>1</v>
      </c>
    </row>
    <row r="78" spans="4:8" x14ac:dyDescent="0.25">
      <c r="D78" t="s">
        <v>142</v>
      </c>
      <c r="E78" s="2">
        <v>1</v>
      </c>
      <c r="G78" t="s">
        <v>618</v>
      </c>
      <c r="H78" s="2">
        <v>1</v>
      </c>
    </row>
    <row r="79" spans="4:8" x14ac:dyDescent="0.25">
      <c r="D79" t="s">
        <v>205</v>
      </c>
      <c r="E79" s="2">
        <v>1</v>
      </c>
      <c r="G79" t="s">
        <v>403</v>
      </c>
      <c r="H79" s="2">
        <v>1</v>
      </c>
    </row>
    <row r="80" spans="4:8" x14ac:dyDescent="0.25">
      <c r="D80" t="s">
        <v>491</v>
      </c>
      <c r="E80" s="2">
        <v>1</v>
      </c>
      <c r="G80" t="s">
        <v>211</v>
      </c>
      <c r="H80" s="2">
        <v>1</v>
      </c>
    </row>
    <row r="81" spans="4:8" x14ac:dyDescent="0.25">
      <c r="D81" t="s">
        <v>281</v>
      </c>
      <c r="E81" s="2">
        <v>1</v>
      </c>
      <c r="G81" t="s">
        <v>415</v>
      </c>
      <c r="H81" s="2">
        <v>1</v>
      </c>
    </row>
    <row r="82" spans="4:8" x14ac:dyDescent="0.25">
      <c r="D82" t="s">
        <v>254</v>
      </c>
      <c r="E82" s="2">
        <v>1</v>
      </c>
      <c r="G82" t="s">
        <v>161</v>
      </c>
      <c r="H82" s="2">
        <v>1</v>
      </c>
    </row>
    <row r="83" spans="4:8" x14ac:dyDescent="0.25">
      <c r="D83" t="s">
        <v>447</v>
      </c>
      <c r="E83" s="2">
        <v>1</v>
      </c>
      <c r="G83" t="s">
        <v>645</v>
      </c>
      <c r="H83" s="2">
        <v>1</v>
      </c>
    </row>
    <row r="84" spans="4:8" x14ac:dyDescent="0.25">
      <c r="D84" t="s">
        <v>300</v>
      </c>
      <c r="E84" s="2">
        <v>1</v>
      </c>
      <c r="G84" t="s">
        <v>334</v>
      </c>
      <c r="H84" s="2">
        <v>1</v>
      </c>
    </row>
    <row r="85" spans="4:8" x14ac:dyDescent="0.25">
      <c r="D85" t="s">
        <v>193</v>
      </c>
      <c r="E85" s="2">
        <v>1</v>
      </c>
      <c r="G85" t="s">
        <v>660</v>
      </c>
      <c r="H85" s="2">
        <v>1</v>
      </c>
    </row>
    <row r="86" spans="4:8" x14ac:dyDescent="0.25">
      <c r="D86" t="s">
        <v>570</v>
      </c>
      <c r="E86" s="2">
        <v>1</v>
      </c>
      <c r="G86" t="s">
        <v>338</v>
      </c>
      <c r="H86" s="2">
        <v>1</v>
      </c>
    </row>
    <row r="87" spans="4:8" x14ac:dyDescent="0.25">
      <c r="D87" t="s">
        <v>557</v>
      </c>
      <c r="E87" s="2">
        <v>1</v>
      </c>
      <c r="G87" t="s">
        <v>676</v>
      </c>
      <c r="H87" s="2">
        <v>1</v>
      </c>
    </row>
    <row r="88" spans="4:8" x14ac:dyDescent="0.25">
      <c r="D88" t="s">
        <v>328</v>
      </c>
      <c r="E88" s="2">
        <v>1</v>
      </c>
      <c r="G88">
        <v>34</v>
      </c>
      <c r="H88" s="2">
        <v>1</v>
      </c>
    </row>
    <row r="89" spans="4:8" x14ac:dyDescent="0.25">
      <c r="D89" t="s">
        <v>105</v>
      </c>
      <c r="E89" s="2">
        <v>1</v>
      </c>
      <c r="G89" t="s">
        <v>688</v>
      </c>
      <c r="H89" s="2">
        <v>1</v>
      </c>
    </row>
    <row r="90" spans="4:8" x14ac:dyDescent="0.25">
      <c r="D90" t="s">
        <v>531</v>
      </c>
      <c r="E90" s="2">
        <v>1</v>
      </c>
      <c r="G90" t="s">
        <v>347</v>
      </c>
      <c r="H90" s="2">
        <v>1</v>
      </c>
    </row>
    <row r="91" spans="4:8" x14ac:dyDescent="0.25">
      <c r="D91" t="s">
        <v>649</v>
      </c>
      <c r="E91" s="2">
        <v>1</v>
      </c>
      <c r="G91" t="s">
        <v>48</v>
      </c>
      <c r="H91" s="2">
        <v>1</v>
      </c>
    </row>
    <row r="92" spans="4:8" x14ac:dyDescent="0.25">
      <c r="D92" t="s">
        <v>586</v>
      </c>
      <c r="E92" s="2">
        <v>1</v>
      </c>
      <c r="G92" t="s">
        <v>351</v>
      </c>
      <c r="H92" s="2">
        <v>1</v>
      </c>
    </row>
    <row r="93" spans="4:8" x14ac:dyDescent="0.25">
      <c r="D93" t="s">
        <v>443</v>
      </c>
      <c r="E93" s="2">
        <v>1</v>
      </c>
    </row>
    <row r="94" spans="4:8" x14ac:dyDescent="0.25">
      <c r="D94" t="s">
        <v>680</v>
      </c>
      <c r="E94" s="2">
        <v>1</v>
      </c>
    </row>
    <row r="95" spans="4:8" x14ac:dyDescent="0.25">
      <c r="D95" t="s">
        <v>522</v>
      </c>
      <c r="E95" s="2">
        <v>1</v>
      </c>
    </row>
    <row r="96" spans="4:8" x14ac:dyDescent="0.25">
      <c r="D96" t="s">
        <v>354</v>
      </c>
      <c r="E96" s="2">
        <v>1</v>
      </c>
    </row>
    <row r="97" spans="4:5" x14ac:dyDescent="0.25">
      <c r="D97" t="s">
        <v>189</v>
      </c>
      <c r="E97" s="2">
        <v>1</v>
      </c>
    </row>
    <row r="98" spans="4:5" x14ac:dyDescent="0.25">
      <c r="D98" t="s">
        <v>245</v>
      </c>
      <c r="E98" s="2">
        <v>1</v>
      </c>
    </row>
    <row r="99" spans="4:5" x14ac:dyDescent="0.25">
      <c r="D99" t="s">
        <v>271</v>
      </c>
      <c r="E99" s="2">
        <v>1</v>
      </c>
    </row>
    <row r="100" spans="4:5" x14ac:dyDescent="0.25">
      <c r="D100" t="s">
        <v>166</v>
      </c>
      <c r="E100" s="2">
        <v>1</v>
      </c>
    </row>
    <row r="101" spans="4:5" x14ac:dyDescent="0.25">
      <c r="D101" t="s">
        <v>418</v>
      </c>
      <c r="E101" s="2">
        <v>1</v>
      </c>
    </row>
    <row r="102" spans="4:5" x14ac:dyDescent="0.25">
      <c r="D102" t="s">
        <v>616</v>
      </c>
      <c r="E102" s="2">
        <v>1</v>
      </c>
    </row>
    <row r="103" spans="4:5" x14ac:dyDescent="0.25">
      <c r="D103" t="s">
        <v>101</v>
      </c>
      <c r="E103" s="2">
        <v>1</v>
      </c>
    </row>
    <row r="104" spans="4:5" x14ac:dyDescent="0.25">
      <c r="D104" t="s">
        <v>304</v>
      </c>
      <c r="E104" s="2">
        <v>1</v>
      </c>
    </row>
    <row r="105" spans="4:5" x14ac:dyDescent="0.25">
      <c r="D105" t="s">
        <v>274</v>
      </c>
      <c r="E105" s="2">
        <v>1</v>
      </c>
    </row>
    <row r="106" spans="4:5" x14ac:dyDescent="0.25">
      <c r="D106" t="s">
        <v>451</v>
      </c>
      <c r="E106" s="2">
        <v>1</v>
      </c>
    </row>
    <row r="107" spans="4:5" x14ac:dyDescent="0.25">
      <c r="D107" t="s">
        <v>153</v>
      </c>
      <c r="E107" s="2">
        <v>1</v>
      </c>
    </row>
    <row r="108" spans="4:5" x14ac:dyDescent="0.25">
      <c r="D108" t="s">
        <v>321</v>
      </c>
      <c r="E108" s="2">
        <v>1</v>
      </c>
    </row>
    <row r="109" spans="4:5" x14ac:dyDescent="0.25">
      <c r="D109" t="s">
        <v>16</v>
      </c>
      <c r="E109" s="2">
        <v>1</v>
      </c>
    </row>
    <row r="110" spans="4:5" x14ac:dyDescent="0.25">
      <c r="D110" t="s">
        <v>424</v>
      </c>
      <c r="E110" s="2">
        <v>1</v>
      </c>
    </row>
    <row r="111" spans="4:5" x14ac:dyDescent="0.25">
      <c r="D111" t="s">
        <v>373</v>
      </c>
      <c r="E111" s="2">
        <v>1</v>
      </c>
    </row>
    <row r="112" spans="4:5" x14ac:dyDescent="0.25">
      <c r="D112" t="s">
        <v>137</v>
      </c>
      <c r="E112" s="2">
        <v>1</v>
      </c>
    </row>
    <row r="113" spans="4:5" x14ac:dyDescent="0.25">
      <c r="D113" t="s">
        <v>590</v>
      </c>
      <c r="E113" s="2">
        <v>1</v>
      </c>
    </row>
    <row r="114" spans="4:5" x14ac:dyDescent="0.25">
      <c r="D114" t="s">
        <v>293</v>
      </c>
      <c r="E114" s="2">
        <v>1</v>
      </c>
    </row>
    <row r="115" spans="4:5" x14ac:dyDescent="0.25">
      <c r="D115" t="s">
        <v>536</v>
      </c>
      <c r="E115" s="2">
        <v>1</v>
      </c>
    </row>
    <row r="116" spans="4:5" x14ac:dyDescent="0.25">
      <c r="D116" t="s">
        <v>469</v>
      </c>
      <c r="E116" s="2">
        <v>1</v>
      </c>
    </row>
    <row r="117" spans="4:5" x14ac:dyDescent="0.25">
      <c r="D117" t="s">
        <v>62</v>
      </c>
      <c r="E117" s="2">
        <v>1</v>
      </c>
    </row>
    <row r="118" spans="4:5" x14ac:dyDescent="0.25">
      <c r="D118" t="s">
        <v>341</v>
      </c>
      <c r="E118" s="2">
        <v>1</v>
      </c>
    </row>
    <row r="119" spans="4:5" x14ac:dyDescent="0.25">
      <c r="D119" t="s">
        <v>675</v>
      </c>
      <c r="E119" s="2">
        <v>1</v>
      </c>
    </row>
    <row r="120" spans="4:5" x14ac:dyDescent="0.25">
      <c r="D120" t="s">
        <v>214</v>
      </c>
      <c r="E120" s="2">
        <v>1</v>
      </c>
    </row>
    <row r="121" spans="4:5" x14ac:dyDescent="0.25">
      <c r="D121" t="s">
        <v>550</v>
      </c>
      <c r="E121" s="2">
        <v>1</v>
      </c>
    </row>
    <row r="122" spans="4:5" x14ac:dyDescent="0.25">
      <c r="D122" t="s">
        <v>414</v>
      </c>
      <c r="E122" s="2">
        <v>1</v>
      </c>
    </row>
    <row r="123" spans="4:5" x14ac:dyDescent="0.25">
      <c r="D123" t="s">
        <v>526</v>
      </c>
      <c r="E123" s="2">
        <v>1</v>
      </c>
    </row>
    <row r="124" spans="4:5" x14ac:dyDescent="0.25">
      <c r="D124" t="s">
        <v>309</v>
      </c>
      <c r="E124" s="2">
        <v>1</v>
      </c>
    </row>
    <row r="125" spans="4:5" x14ac:dyDescent="0.25">
      <c r="D125" t="s">
        <v>432</v>
      </c>
      <c r="E125" s="2">
        <v>1</v>
      </c>
    </row>
    <row r="126" spans="4:5" x14ac:dyDescent="0.25">
      <c r="D126" t="s">
        <v>664</v>
      </c>
      <c r="E126" s="2">
        <v>1</v>
      </c>
    </row>
    <row r="127" spans="4:5" x14ac:dyDescent="0.25">
      <c r="D127" t="s">
        <v>337</v>
      </c>
      <c r="E127" s="2">
        <v>1</v>
      </c>
    </row>
    <row r="128" spans="4:5" x14ac:dyDescent="0.25">
      <c r="D128" t="s">
        <v>109</v>
      </c>
      <c r="E128" s="2">
        <v>1</v>
      </c>
    </row>
    <row r="129" spans="4:5" x14ac:dyDescent="0.25">
      <c r="D129" t="s">
        <v>510</v>
      </c>
      <c r="E129" s="2">
        <v>1</v>
      </c>
    </row>
    <row r="130" spans="4:5" x14ac:dyDescent="0.25">
      <c r="D130" t="s">
        <v>748</v>
      </c>
      <c r="E130" s="2">
        <v>1</v>
      </c>
    </row>
    <row r="131" spans="4:5" x14ac:dyDescent="0.25">
      <c r="D131" t="s">
        <v>637</v>
      </c>
      <c r="E131" s="2">
        <v>1</v>
      </c>
    </row>
    <row r="132" spans="4:5" x14ac:dyDescent="0.25">
      <c r="D132" t="s">
        <v>594</v>
      </c>
      <c r="E132" s="2">
        <v>1</v>
      </c>
    </row>
  </sheetData>
  <mergeCells count="1">
    <mergeCell ref="A1:C1"/>
  </mergeCells>
  <hyperlinks>
    <hyperlink ref="A1:C1" location="Dashboard!M59" display="Clique para voltar a DASHBOARD" xr:uid="{5CA28A17-2EFE-464B-9929-CBF66F39D02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E0CF0-B853-464C-A05F-A803B34F0C4B}">
  <sheetPr>
    <tabColor theme="4" tint="-0.499984740745262"/>
  </sheetPr>
  <dimension ref="A1:H12"/>
  <sheetViews>
    <sheetView workbookViewId="0">
      <selection activeCell="F1" sqref="F1:H1"/>
    </sheetView>
  </sheetViews>
  <sheetFormatPr defaultRowHeight="15" x14ac:dyDescent="0.25"/>
  <cols>
    <col min="1" max="1" width="31.28515625" customWidth="1"/>
    <col min="4" max="4" width="13.42578125" customWidth="1"/>
    <col min="5" max="5" width="70.7109375" bestFit="1" customWidth="1"/>
    <col min="6" max="6" width="15.140625" bestFit="1" customWidth="1"/>
    <col min="7" max="7" width="10.28515625" customWidth="1"/>
  </cols>
  <sheetData>
    <row r="1" spans="1:8" ht="19.5" thickBot="1" x14ac:dyDescent="0.3">
      <c r="A1" s="252" t="s">
        <v>728</v>
      </c>
      <c r="B1" s="253"/>
      <c r="C1" s="253"/>
      <c r="D1" s="253"/>
      <c r="E1" s="254"/>
      <c r="F1" s="248" t="s">
        <v>732</v>
      </c>
      <c r="G1" s="249"/>
      <c r="H1" s="249"/>
    </row>
    <row r="2" spans="1:8" ht="15.75" x14ac:dyDescent="0.25">
      <c r="A2" s="250" t="s">
        <v>752</v>
      </c>
      <c r="B2" s="251"/>
      <c r="D2" s="250" t="s">
        <v>753</v>
      </c>
      <c r="E2" s="251"/>
    </row>
    <row r="3" spans="1:8" x14ac:dyDescent="0.25">
      <c r="A3" s="125" t="s">
        <v>2</v>
      </c>
      <c r="B3" s="126" t="s">
        <v>751</v>
      </c>
      <c r="D3" s="123" t="s">
        <v>1</v>
      </c>
      <c r="E3" s="124" t="s">
        <v>751</v>
      </c>
    </row>
    <row r="4" spans="1:8" x14ac:dyDescent="0.25">
      <c r="A4" s="20" t="str">
        <f ca="1">IFERROR(INDEX('Tabelas Dinâmicas'!$D$4:$E$5000, MATCH(B4,'Tabelas Dinâmicas'!$E$4:$E$5000,0),1),"-")</f>
        <v>Selma El-Kathib e Luiz Cesar Pinto Ribeiro (coord.)</v>
      </c>
      <c r="B4">
        <f ca="1">LARGE(OFFSET('Tabelas Dinâmicas'!$E$4,0,0,COUNTA(bd_Autor),1),1)</f>
        <v>4</v>
      </c>
      <c r="D4" t="str">
        <f ca="1">IFERROR(INDEX('Tabelas Dinâmicas'!$A$4:$B$5000, MATCH(E4,'Tabelas Dinâmicas'!$B$4:$B$5000,0),1),"-")</f>
        <v>Romance</v>
      </c>
      <c r="E4">
        <f ca="1">LARGE(OFFSET('Tabelas Dinâmicas'!$B$4,0,0,COUNTA(bd_Assunto),1),1)</f>
        <v>28</v>
      </c>
    </row>
    <row r="5" spans="1:8" x14ac:dyDescent="0.25">
      <c r="A5" s="20" t="str">
        <f ca="1">IFERROR(IF(B5&lt;&gt;B4, INDEX('Tabelas Dinâmicas'!$D$4:$E$5000, MATCH(B6,'Tabelas Dinâmicas'!$E$4:$E$5000,0),1), INDEX('Tabelas Dinâmicas'!$D$4:$E$5000, MATCH(B6,'Tabelas Dinâmicas'!$E$4:$E$5000,0)+1,1)),"-")</f>
        <v>Machado de Assis</v>
      </c>
      <c r="B5">
        <f ca="1">LARGE(OFFSET('Tabelas Dinâmicas'!$E$4,0,0,COUNTA(bd_Autor),1),2)</f>
        <v>3</v>
      </c>
      <c r="D5" t="str">
        <f ca="1">IFERROR(IF(E5&lt;&gt;E4, INDEX('Tabelas Dinâmicas'!$A$4:$B$5000, (MATCH(E5,'Tabelas Dinâmicas'!$B$4:$B$5000,0)),1), INDEX('Tabelas Dinâmicas'!$A$4:$B$5000, MATCH(E5,'Tabelas Dinâmicas'!$B$4:$B$5000,0)+1,1)),"-")</f>
        <v>Ficção</v>
      </c>
      <c r="E5">
        <f ca="1">LARGE(OFFSET('Tabelas Dinâmicas'!$B$4,0,0,COUNTA(bd_Assunto),1),2)</f>
        <v>18</v>
      </c>
    </row>
    <row r="6" spans="1:8" x14ac:dyDescent="0.25">
      <c r="A6" s="20" t="str">
        <f ca="1">IFERROR(IF(B6&lt;&gt;B5,INDEX('Tabelas Dinâmicas'!$D$4:$E$5000,MATCH(B6,'Tabelas Dinâmicas'!$E$4:$E$5000,0),1),IF(B6=B4,INDEX('Tabelas Dinâmicas'!$D$4:$E$5000,MATCH(B6,'Tabelas Dinâmicas'!$E$4:$E$5000,0)+2,1),INDEX('Tabelas Dinâmicas'!$D$4:$E$5000,MATCH(B6,'Tabelas Dinâmicas'!$E$4:$E$5000,0)+1,1))),"-")</f>
        <v>Mario Sérgio Cortella</v>
      </c>
      <c r="B6">
        <f ca="1">LARGE(OFFSET('Tabelas Dinâmicas'!$E$4,0,0,COUNTA(bd_Autor),1),3)</f>
        <v>3</v>
      </c>
      <c r="D6" t="str">
        <f ca="1">IFERROR(IF(E6&lt;&gt;E5,INDEX('Tabelas Dinâmicas'!$A$4:$B$5000,MATCH(E6,'Tabelas Dinâmicas'!$B$4:$B$5000,0),1),IF(E6=E4,INDEX('Tabelas Dinâmicas'!$A$4:$B$5000,MATCH(E6,'Tabelas Dinâmicas'!$B$4:$B$5000,0)+2,1),INDEX('Tabelas Dinâmicas'!$A$4:$B$5000,MATCH(E6,'Tabelas Dinâmicas'!$B$4:$B$5000,0)+1,1))),"-")</f>
        <v>Filosofia</v>
      </c>
      <c r="E6">
        <f ca="1">LARGE(OFFSET('Tabelas Dinâmicas'!$B$4,0,0,COUNTA(bd_Assunto),1),3)</f>
        <v>10</v>
      </c>
    </row>
    <row r="8" spans="1:8" ht="15.75" x14ac:dyDescent="0.25">
      <c r="A8" s="250" t="s">
        <v>754</v>
      </c>
      <c r="B8" s="251"/>
    </row>
    <row r="9" spans="1:8" x14ac:dyDescent="0.25">
      <c r="A9" s="125" t="s">
        <v>755</v>
      </c>
      <c r="B9" s="126" t="s">
        <v>751</v>
      </c>
    </row>
    <row r="10" spans="1:8" x14ac:dyDescent="0.25">
      <c r="A10" s="20" t="str">
        <f ca="1">IFERROR(INDEX('Tabelas Dinâmicas'!$G$4:$H$5000, MATCH(B10,'Tabelas Dinâmicas'!$H$4:$H$5000,0),1),"-")</f>
        <v>L&amp;PM</v>
      </c>
      <c r="B10">
        <f ca="1">LARGE(OFFSET('Tabelas Dinâmicas'!$H$4,0,0,COUNTA(bd_Editora),1),1)</f>
        <v>12</v>
      </c>
    </row>
    <row r="11" spans="1:8" x14ac:dyDescent="0.25">
      <c r="A11" s="127" t="str">
        <f ca="1">IFERROR(IF(B11&lt;&gt;B10, INDEX('Tabelas Dinâmicas'!$G$4:$H$5000, MATCH(B11,'Tabelas Dinâmicas'!$H$4:$H$5000,0),1), INDEX('Tabelas Dinâmicas'!$G$4:$H$5000, MATCH(B11,'Tabelas Dinâmicas'!$H$4:$H$5000,0)+1,1)),"-")</f>
        <v>Martin Claret</v>
      </c>
      <c r="B11">
        <f ca="1">LARGE(OFFSET('Tabelas Dinâmicas'!$H$4,0,0,COUNTA(bd_Editora),1),2)</f>
        <v>8</v>
      </c>
    </row>
    <row r="12" spans="1:8" x14ac:dyDescent="0.25">
      <c r="A12" s="20" t="str">
        <f ca="1">IFERROR(IF(B12&lt;&gt;B11,INDEX('Tabelas Dinâmicas'!$G$4:$H$5000,MATCH(B12,'Tabelas Dinâmicas'!$H$4:$H$5000,0),1),IF(B12=B10,INDEX('Tabelas Dinâmicas'!$G$4:$H$5000,MATCH(B12,'Tabelas Dinâmicas'!$H$4:$H$5000,0)+2,1),INDEX('Tabelas Dinâmicas'!$G$4:$H$5000,MATCH(B12,'Tabelas Dinâmicas'!$H$4:$H$5000,0)+1,1))),"-")</f>
        <v>Vozes</v>
      </c>
      <c r="B12">
        <f ca="1">LARGE(OFFSET('Tabelas Dinâmicas'!$H$4,0,0,COUNTA(bd_Editora),1),3)</f>
        <v>5</v>
      </c>
    </row>
  </sheetData>
  <mergeCells count="5">
    <mergeCell ref="A2:B2"/>
    <mergeCell ref="D2:E2"/>
    <mergeCell ref="A8:B8"/>
    <mergeCell ref="A1:E1"/>
    <mergeCell ref="F1:H1"/>
  </mergeCells>
  <hyperlinks>
    <hyperlink ref="F1:H1" location="Dashboard!M59" display="Clique para voltar a DASHBOARD" xr:uid="{1CABB215-7FE6-495F-9A83-8244ACAE5A81}"/>
  </hyperlink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Dashboard</vt:lpstr>
      <vt:lpstr>Consulta</vt:lpstr>
      <vt:lpstr>Base de Dados</vt:lpstr>
      <vt:lpstr>Tabelas Dinâmicas</vt:lpstr>
      <vt:lpstr>Tabelas de Apoio</vt:lpstr>
      <vt:lpstr>bd_ID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2021-02-11T16:21:28Z</dcterms:modified>
  <cp:category/>
  <cp:contentStatus/>
</cp:coreProperties>
</file>