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"/>
    </mc:Choice>
  </mc:AlternateContent>
  <xr:revisionPtr revIDLastSave="0" documentId="13_ncr:1_{4EB8919C-106F-4166-9707-5DA5EDDD17F9}" xr6:coauthVersionLast="45" xr6:coauthVersionMax="45" xr10:uidLastSave="{00000000-0000-0000-0000-000000000000}"/>
  <bookViews>
    <workbookView xWindow="-120" yWindow="-120" windowWidth="19800" windowHeight="11760" firstSheet="1" activeTab="4" xr2:uid="{6F683727-0D59-4B43-A125-9874970A40C8}"/>
  </bookViews>
  <sheets>
    <sheet name="Brasil Abril - Junho" sheetId="6" r:id="rId1"/>
    <sheet name="For Game - - Zen" sheetId="1" r:id="rId2"/>
    <sheet name="Brasil--USA" sheetId="2" r:id="rId3"/>
    <sheet name="Sertanejo Sofrência" sheetId="3" r:id="rId4"/>
    <sheet name="Albums Evanesc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6" l="1"/>
  <c r="H4" i="6"/>
  <c r="G4" i="6"/>
  <c r="F4" i="6"/>
  <c r="E4" i="6"/>
  <c r="C4" i="6"/>
  <c r="B4" i="6"/>
  <c r="I3" i="6"/>
  <c r="H3" i="6"/>
  <c r="G3" i="6"/>
  <c r="F3" i="6"/>
  <c r="E3" i="6"/>
  <c r="C3" i="6"/>
  <c r="B3" i="6"/>
  <c r="B4" i="1"/>
  <c r="C4" i="1"/>
  <c r="E4" i="1"/>
  <c r="F4" i="1"/>
  <c r="G4" i="1"/>
  <c r="H4" i="1"/>
  <c r="H7" i="4" l="1"/>
  <c r="G7" i="4"/>
  <c r="F7" i="4"/>
  <c r="E7" i="4"/>
  <c r="C7" i="4"/>
  <c r="B7" i="4"/>
  <c r="H6" i="4"/>
  <c r="G6" i="4"/>
  <c r="F6" i="4"/>
  <c r="E6" i="4"/>
  <c r="C6" i="4"/>
  <c r="B6" i="4"/>
  <c r="G5" i="4"/>
  <c r="G4" i="4"/>
  <c r="F4" i="4"/>
  <c r="F3" i="4"/>
  <c r="E4" i="4"/>
  <c r="G3" i="4"/>
  <c r="G2" i="4"/>
  <c r="H5" i="4"/>
  <c r="F5" i="4"/>
  <c r="E5" i="4"/>
  <c r="C5" i="4"/>
  <c r="B5" i="4"/>
  <c r="H4" i="4"/>
  <c r="C4" i="4"/>
  <c r="B4" i="4"/>
  <c r="H3" i="4"/>
  <c r="E3" i="4"/>
  <c r="C3" i="4"/>
  <c r="B3" i="4"/>
  <c r="H2" i="4"/>
  <c r="F2" i="4"/>
  <c r="E2" i="4"/>
  <c r="C2" i="4"/>
  <c r="B2" i="4"/>
  <c r="F2" i="3" l="1"/>
  <c r="E2" i="3"/>
  <c r="C2" i="3"/>
  <c r="B2" i="3"/>
  <c r="E3" i="1"/>
  <c r="B3" i="2"/>
  <c r="G4" i="2"/>
  <c r="F4" i="2"/>
  <c r="E4" i="2"/>
  <c r="G3" i="2"/>
  <c r="F3" i="2"/>
  <c r="E3" i="2"/>
  <c r="I4" i="2"/>
  <c r="H4" i="2"/>
  <c r="C4" i="2"/>
  <c r="B4" i="2"/>
  <c r="C3" i="1"/>
  <c r="F3" i="1"/>
  <c r="C3" i="2"/>
  <c r="H3" i="2"/>
  <c r="I3" i="2"/>
  <c r="B3" i="1"/>
  <c r="H3" i="1"/>
  <c r="G3" i="1"/>
</calcChain>
</file>

<file path=xl/sharedStrings.xml><?xml version="1.0" encoding="utf-8"?>
<sst xmlns="http://schemas.openxmlformats.org/spreadsheetml/2006/main" count="49" uniqueCount="29">
  <si>
    <t>For Game</t>
  </si>
  <si>
    <t>Zen</t>
  </si>
  <si>
    <t>Valores Médios</t>
  </si>
  <si>
    <t>Liveness</t>
  </si>
  <si>
    <t>Valence</t>
  </si>
  <si>
    <t>Tempo</t>
  </si>
  <si>
    <t>Danceability</t>
  </si>
  <si>
    <t>Energy</t>
  </si>
  <si>
    <t>Instrumentalness</t>
  </si>
  <si>
    <t>Brasil</t>
  </si>
  <si>
    <t>USA</t>
  </si>
  <si>
    <t>Speechiness</t>
  </si>
  <si>
    <t>Acousticness</t>
  </si>
  <si>
    <t>Média</t>
  </si>
  <si>
    <t>Fallen</t>
  </si>
  <si>
    <t>The Open Door</t>
  </si>
  <si>
    <t>Evanescence</t>
  </si>
  <si>
    <t>Lost Whispers</t>
  </si>
  <si>
    <t>Synthesis</t>
  </si>
  <si>
    <t>Synthesis Live</t>
  </si>
  <si>
    <t>energy</t>
  </si>
  <si>
    <t>liveness</t>
  </si>
  <si>
    <t>tempo</t>
  </si>
  <si>
    <t>acousticness</t>
  </si>
  <si>
    <t>instrumentalness</t>
  </si>
  <si>
    <t>valence</t>
  </si>
  <si>
    <t>danceability</t>
  </si>
  <si>
    <t>Abril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</si>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</sst>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'Brasil Abril - Junho'!$A$3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'Brasil Abril - Junho'!$B$2:$I$2</c:f>
              <c:strCache>
                <c:ptCount val="8"/>
                <c:pt idx="0">
                  <c:v>Energy</c:v>
                </c:pt>
                <c:pt idx="1">
                  <c:v>Liveness</c:v>
                </c:pt>
                <c:pt idx="2">
                  <c:v>Tempo</c:v>
                </c:pt>
                <c:pt idx="3">
                  <c:v>Speechiness</c:v>
                </c:pt>
                <c:pt idx="4">
                  <c:v>Acousticness</c:v>
                </c:pt>
                <c:pt idx="5">
                  <c:v>Instrumentalness</c:v>
                </c:pt>
                <c:pt idx="6">
                  <c:v>Danceability</c:v>
                </c:pt>
                <c:pt idx="7">
                  <c:v>Valence</c:v>
                </c:pt>
              </c:strCache>
            </c:strRef>
          </c:cat>
          <c:val>
            <c:numRef>
              <c:f>'Brasil Abril - Junho'!$B$3:$I$3</c:f>
              <c:numCache>
                <c:formatCode>General</c:formatCode>
                <c:ptCount val="8"/>
                <c:pt idx="0">
                  <c:v>73.53</c:v>
                </c:pt>
                <c:pt idx="1">
                  <c:v>47.99</c:v>
                </c:pt>
                <c:pt idx="2">
                  <c:v>130.08000000000001</c:v>
                </c:pt>
                <c:pt idx="3">
                  <c:v>12.29</c:v>
                </c:pt>
                <c:pt idx="4">
                  <c:v>31.65</c:v>
                </c:pt>
                <c:pt idx="5">
                  <c:v>0.02</c:v>
                </c:pt>
                <c:pt idx="6">
                  <c:v>67.300000000000011</c:v>
                </c:pt>
                <c:pt idx="7">
                  <c:v>64.39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C92-97D1-58DEE87D5D2C}"/>
            </c:ext>
          </c:extLst>
        </c:ser>
        <c:ser>
          <c:idx val="1"/>
          <c:order val="1"/>
          <c:tx>
            <c:strRef>
              <c:f>'Brasil Abril - Junho'!$A$4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'Brasil Abril - Junho'!$B$2:$I$2</c:f>
              <c:strCache>
                <c:ptCount val="8"/>
                <c:pt idx="0">
                  <c:v>Energy</c:v>
                </c:pt>
                <c:pt idx="1">
                  <c:v>Liveness</c:v>
                </c:pt>
                <c:pt idx="2">
                  <c:v>Tempo</c:v>
                </c:pt>
                <c:pt idx="3">
                  <c:v>Speechiness</c:v>
                </c:pt>
                <c:pt idx="4">
                  <c:v>Acousticness</c:v>
                </c:pt>
                <c:pt idx="5">
                  <c:v>Instrumentalness</c:v>
                </c:pt>
                <c:pt idx="6">
                  <c:v>Danceability</c:v>
                </c:pt>
                <c:pt idx="7">
                  <c:v>Valence</c:v>
                </c:pt>
              </c:strCache>
            </c:strRef>
          </c:cat>
          <c:val>
            <c:numRef>
              <c:f>'Brasil Abril - Junho'!$B$4:$I$4</c:f>
              <c:numCache>
                <c:formatCode>General</c:formatCode>
                <c:ptCount val="8"/>
                <c:pt idx="0">
                  <c:v>70.899999999999991</c:v>
                </c:pt>
                <c:pt idx="1">
                  <c:v>44.09</c:v>
                </c:pt>
                <c:pt idx="2">
                  <c:v>129.86000000000001</c:v>
                </c:pt>
                <c:pt idx="3">
                  <c:v>10.73</c:v>
                </c:pt>
                <c:pt idx="4">
                  <c:v>33.6</c:v>
                </c:pt>
                <c:pt idx="5">
                  <c:v>0.06</c:v>
                </c:pt>
                <c:pt idx="6">
                  <c:v>64.900000000000006</c:v>
                </c:pt>
                <c:pt idx="7">
                  <c:v>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D-4C92-97D1-58DEE87D5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257967"/>
        <c:axId val="222967727"/>
      </c:barChart>
      <c:catAx>
        <c:axId val="2302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967727"/>
        <c:crosses val="autoZero"/>
        <c:auto val="1"/>
        <c:lblAlgn val="ctr"/>
        <c:lblOffset val="100"/>
        <c:noMultiLvlLbl val="0"/>
      </c:catAx>
      <c:valAx>
        <c:axId val="222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2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For Game -- 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 Game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Game - - Zen'!$B$2:$H$2</c:f>
              <c:strCache>
                <c:ptCount val="7"/>
                <c:pt idx="0">
                  <c:v>Energy</c:v>
                </c:pt>
                <c:pt idx="1">
                  <c:v>Liveness</c:v>
                </c:pt>
                <c:pt idx="2">
                  <c:v>Tempo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Danceability</c:v>
                </c:pt>
                <c:pt idx="6">
                  <c:v>Valence</c:v>
                </c:pt>
              </c:strCache>
            </c:strRef>
          </c:cat>
          <c:val>
            <c:numRef>
              <c:f>'For Game - - Zen'!$B$3:$H$3</c:f>
              <c:numCache>
                <c:formatCode>General</c:formatCode>
                <c:ptCount val="7"/>
                <c:pt idx="0">
                  <c:v>76.28</c:v>
                </c:pt>
                <c:pt idx="1">
                  <c:v>17.309999999999999</c:v>
                </c:pt>
                <c:pt idx="2">
                  <c:v>126.26</c:v>
                </c:pt>
                <c:pt idx="3">
                  <c:v>12.67</c:v>
                </c:pt>
                <c:pt idx="4">
                  <c:v>1.3299999999999998</c:v>
                </c:pt>
                <c:pt idx="5">
                  <c:v>64.209999999999994</c:v>
                </c:pt>
                <c:pt idx="6">
                  <c:v>51.629999999999995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1-4D8E-B02E-6039ADCF7C60}"/>
            </c:ext>
          </c:extLst>
        </c:ser>
        <c:ser>
          <c:idx val="1"/>
          <c:order val="1"/>
          <c:tx>
            <c:v>Zen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Game - - Zen'!$B$2:$H$2</c:f>
              <c:strCache>
                <c:ptCount val="7"/>
                <c:pt idx="0">
                  <c:v>Energy</c:v>
                </c:pt>
                <c:pt idx="1">
                  <c:v>Liveness</c:v>
                </c:pt>
                <c:pt idx="2">
                  <c:v>Tempo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Danceability</c:v>
                </c:pt>
                <c:pt idx="6">
                  <c:v>Valence</c:v>
                </c:pt>
              </c:strCache>
            </c:strRef>
          </c:cat>
          <c:val>
            <c:numRef>
              <c:f>'For Game - - Zen'!$B$4:$H$4</c:f>
              <c:numCache>
                <c:formatCode>General</c:formatCode>
                <c:ptCount val="7"/>
                <c:pt idx="0">
                  <c:v>47.55</c:v>
                </c:pt>
                <c:pt idx="1">
                  <c:v>21.89</c:v>
                </c:pt>
                <c:pt idx="2">
                  <c:v>119.63</c:v>
                </c:pt>
                <c:pt idx="3">
                  <c:v>50.18</c:v>
                </c:pt>
                <c:pt idx="4">
                  <c:v>0.01</c:v>
                </c:pt>
                <c:pt idx="5">
                  <c:v>61.23</c:v>
                </c:pt>
                <c:pt idx="6">
                  <c:v>51.05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1-4D8E-B02E-6039ADCF7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933087"/>
        <c:axId val="222984783"/>
      </c:barChart>
      <c:catAx>
        <c:axId val="31593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984783"/>
        <c:crosses val="autoZero"/>
        <c:auto val="1"/>
        <c:lblAlgn val="ctr"/>
        <c:lblOffset val="100"/>
        <c:noMultiLvlLbl val="0"/>
      </c:catAx>
      <c:valAx>
        <c:axId val="2229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9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Top 50 Brasil e Top 50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50 Brasil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'Brasil--USA'!$B$2:$I$2</c:f>
              <c:strCache>
                <c:ptCount val="8"/>
                <c:pt idx="0">
                  <c:v>Energy</c:v>
                </c:pt>
                <c:pt idx="1">
                  <c:v>Liveness</c:v>
                </c:pt>
                <c:pt idx="2">
                  <c:v>Tempo</c:v>
                </c:pt>
                <c:pt idx="3">
                  <c:v>Speechiness</c:v>
                </c:pt>
                <c:pt idx="4">
                  <c:v>Acousticness</c:v>
                </c:pt>
                <c:pt idx="5">
                  <c:v>Instrumentalness</c:v>
                </c:pt>
                <c:pt idx="6">
                  <c:v>Danceability</c:v>
                </c:pt>
                <c:pt idx="7">
                  <c:v>Valence</c:v>
                </c:pt>
              </c:strCache>
            </c:strRef>
          </c:cat>
          <c:val>
            <c:numRef>
              <c:f>'Brasil--USA'!$B$3:$I$3</c:f>
              <c:numCache>
                <c:formatCode>General</c:formatCode>
                <c:ptCount val="8"/>
                <c:pt idx="0">
                  <c:v>73.53</c:v>
                </c:pt>
                <c:pt idx="1">
                  <c:v>47.99</c:v>
                </c:pt>
                <c:pt idx="2">
                  <c:v>130.08000000000001</c:v>
                </c:pt>
                <c:pt idx="3">
                  <c:v>12.29</c:v>
                </c:pt>
                <c:pt idx="4">
                  <c:v>31.65</c:v>
                </c:pt>
                <c:pt idx="5">
                  <c:v>0.02</c:v>
                </c:pt>
                <c:pt idx="6">
                  <c:v>67.300000000000011</c:v>
                </c:pt>
                <c:pt idx="7">
                  <c:v>64.39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35-4AE2-9468-86E03FEFB61E}"/>
            </c:ext>
          </c:extLst>
        </c:ser>
        <c:ser>
          <c:idx val="1"/>
          <c:order val="1"/>
          <c:tx>
            <c:v>Top 50 USA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'Brasil--USA'!$B$2:$I$2</c:f>
              <c:strCache>
                <c:ptCount val="8"/>
                <c:pt idx="0">
                  <c:v>Energy</c:v>
                </c:pt>
                <c:pt idx="1">
                  <c:v>Liveness</c:v>
                </c:pt>
                <c:pt idx="2">
                  <c:v>Tempo</c:v>
                </c:pt>
                <c:pt idx="3">
                  <c:v>Speechiness</c:v>
                </c:pt>
                <c:pt idx="4">
                  <c:v>Acousticness</c:v>
                </c:pt>
                <c:pt idx="5">
                  <c:v>Instrumentalness</c:v>
                </c:pt>
                <c:pt idx="6">
                  <c:v>Danceability</c:v>
                </c:pt>
                <c:pt idx="7">
                  <c:v>Valence</c:v>
                </c:pt>
              </c:strCache>
            </c:strRef>
          </c:cat>
          <c:val>
            <c:numRef>
              <c:f>'Brasil--USA'!$B$4:$I$4</c:f>
              <c:numCache>
                <c:formatCode>General</c:formatCode>
                <c:ptCount val="8"/>
                <c:pt idx="0">
                  <c:v>62.239999999999995</c:v>
                </c:pt>
                <c:pt idx="1">
                  <c:v>21</c:v>
                </c:pt>
                <c:pt idx="2">
                  <c:v>123.89</c:v>
                </c:pt>
                <c:pt idx="3">
                  <c:v>14.49</c:v>
                </c:pt>
                <c:pt idx="4">
                  <c:v>22.78</c:v>
                </c:pt>
                <c:pt idx="5">
                  <c:v>2.04</c:v>
                </c:pt>
                <c:pt idx="6">
                  <c:v>74.62</c:v>
                </c:pt>
                <c:pt idx="7">
                  <c:v>57.199999999999996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35-4AE2-9468-86E03FEFB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257967"/>
        <c:axId val="222967727"/>
      </c:barChart>
      <c:catAx>
        <c:axId val="2302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967727"/>
        <c:crosses val="autoZero"/>
        <c:auto val="1"/>
        <c:lblAlgn val="ctr"/>
        <c:lblOffset val="100"/>
        <c:noMultiLvlLbl val="0"/>
      </c:catAx>
      <c:valAx>
        <c:axId val="222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2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Playlist</a:t>
            </a:r>
            <a:r>
              <a:rPr lang="pt-BR" baseline="0"/>
              <a:t> Sertanejo Sofrências -- Abril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'Sertanejo Sofrência'!$B$1:$F$1</c:f>
              <c:strCache>
                <c:ptCount val="5"/>
                <c:pt idx="0">
                  <c:v>Energy</c:v>
                </c:pt>
                <c:pt idx="1">
                  <c:v>Liveness</c:v>
                </c:pt>
                <c:pt idx="2">
                  <c:v>Tempo</c:v>
                </c:pt>
                <c:pt idx="3">
                  <c:v>Acousticness</c:v>
                </c:pt>
                <c:pt idx="4">
                  <c:v>Valence</c:v>
                </c:pt>
              </c:strCache>
            </c:strRef>
          </c:cat>
          <c:val>
            <c:numRef>
              <c:f>'Sertanejo Sofrência'!$B$2:$F$2</c:f>
              <c:numCache>
                <c:formatCode>General</c:formatCode>
                <c:ptCount val="5"/>
                <c:pt idx="0">
                  <c:v>77.06</c:v>
                </c:pt>
                <c:pt idx="1">
                  <c:v>59.809999999999995</c:v>
                </c:pt>
                <c:pt idx="2">
                  <c:v>125.47</c:v>
                </c:pt>
                <c:pt idx="3">
                  <c:v>44</c:v>
                </c:pt>
                <c:pt idx="4">
                  <c:v>62.69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D-44B9-BD8E-6575DF0247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855263"/>
        <c:axId val="223912655"/>
      </c:barChart>
      <c:catAx>
        <c:axId val="3238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912655"/>
        <c:crosses val="autoZero"/>
        <c:auto val="1"/>
        <c:lblAlgn val="ctr"/>
        <c:lblOffset val="100"/>
        <c:noMultiLvlLbl val="0"/>
      </c:catAx>
      <c:valAx>
        <c:axId val="2239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5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'Albums Evanescence'!$B$1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'Albums Evanescence'!$A$2:$A$7</c:f>
              <c:strCache>
                <c:ptCount val="6"/>
                <c:pt idx="0">
                  <c:v>Fallen</c:v>
                </c:pt>
                <c:pt idx="1">
                  <c:v>The Open Door</c:v>
                </c:pt>
                <c:pt idx="2">
                  <c:v>Evanescence</c:v>
                </c:pt>
                <c:pt idx="3">
                  <c:v>Lost Whispers</c:v>
                </c:pt>
                <c:pt idx="4">
                  <c:v>Synthesis</c:v>
                </c:pt>
                <c:pt idx="5">
                  <c:v>Synthesis Live</c:v>
                </c:pt>
              </c:strCache>
            </c:strRef>
          </c:cat>
          <c:val>
            <c:numRef>
              <c:f>'Albums Evanescence'!$B$2:$B$7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85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4AB5-9C71-DA5B9FC5AE11}"/>
            </c:ext>
          </c:extLst>
        </c:ser>
        <c:ser>
          <c:idx val="1"/>
          <c:order val="1"/>
          <c:tx>
            <c:strRef>
              <c:f>'Albums Evanescence'!$C$1</c:f>
              <c:strCache>
                <c:ptCount val="1"/>
                <c:pt idx="0">
                  <c:v>liveness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'Albums Evanescence'!$A$2:$A$7</c:f>
              <c:strCache>
                <c:ptCount val="6"/>
                <c:pt idx="0">
                  <c:v>Fallen</c:v>
                </c:pt>
                <c:pt idx="1">
                  <c:v>The Open Door</c:v>
                </c:pt>
                <c:pt idx="2">
                  <c:v>Evanescence</c:v>
                </c:pt>
                <c:pt idx="3">
                  <c:v>Lost Whispers</c:v>
                </c:pt>
                <c:pt idx="4">
                  <c:v>Synthesis</c:v>
                </c:pt>
                <c:pt idx="5">
                  <c:v>Synthesis Live</c:v>
                </c:pt>
              </c:strCache>
            </c:strRef>
          </c:cat>
          <c:val>
            <c:numRef>
              <c:f>'Albums Evanescence'!$C$2:$C$7</c:f>
              <c:numCache>
                <c:formatCode>General</c:formatCode>
                <c:ptCount val="6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F-4AB5-9C71-DA5B9FC5AE11}"/>
            </c:ext>
          </c:extLst>
        </c:ser>
        <c:ser>
          <c:idx val="2"/>
          <c:order val="2"/>
          <c:tx>
            <c:strRef>
              <c:f>'Albums Evanescence'!$D$1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'Albums Evanescence'!$A$2:$A$7</c:f>
              <c:strCache>
                <c:ptCount val="6"/>
                <c:pt idx="0">
                  <c:v>Fallen</c:v>
                </c:pt>
                <c:pt idx="1">
                  <c:v>The Open Door</c:v>
                </c:pt>
                <c:pt idx="2">
                  <c:v>Evanescence</c:v>
                </c:pt>
                <c:pt idx="3">
                  <c:v>Lost Whispers</c:v>
                </c:pt>
                <c:pt idx="4">
                  <c:v>Synthesis</c:v>
                </c:pt>
                <c:pt idx="5">
                  <c:v>Synthesis Live</c:v>
                </c:pt>
              </c:strCache>
            </c:strRef>
          </c:cat>
          <c:val>
            <c:numRef>
              <c:f>'Albums Evanescence'!$D$2:$D$7</c:f>
              <c:numCache>
                <c:formatCode>General</c:formatCode>
                <c:ptCount val="6"/>
                <c:pt idx="0">
                  <c:v>131</c:v>
                </c:pt>
                <c:pt idx="1">
                  <c:v>122</c:v>
                </c:pt>
                <c:pt idx="2">
                  <c:v>121</c:v>
                </c:pt>
                <c:pt idx="3">
                  <c:v>129</c:v>
                </c:pt>
                <c:pt idx="4">
                  <c:v>105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F-4AB5-9C71-DA5B9FC5AE11}"/>
            </c:ext>
          </c:extLst>
        </c:ser>
        <c:ser>
          <c:idx val="3"/>
          <c:order val="3"/>
          <c:tx>
            <c:strRef>
              <c:f>'Albums Evanescence'!$E$1</c:f>
              <c:strCache>
                <c:ptCount val="1"/>
                <c:pt idx="0">
                  <c:v>acousticness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'Albums Evanescence'!$A$2:$A$7</c:f>
              <c:strCache>
                <c:ptCount val="6"/>
                <c:pt idx="0">
                  <c:v>Fallen</c:v>
                </c:pt>
                <c:pt idx="1">
                  <c:v>The Open Door</c:v>
                </c:pt>
                <c:pt idx="2">
                  <c:v>Evanescence</c:v>
                </c:pt>
                <c:pt idx="3">
                  <c:v>Lost Whispers</c:v>
                </c:pt>
                <c:pt idx="4">
                  <c:v>Synthesis</c:v>
                </c:pt>
                <c:pt idx="5">
                  <c:v>Synthesis Live</c:v>
                </c:pt>
              </c:strCache>
            </c:strRef>
          </c:cat>
          <c:val>
            <c:numRef>
              <c:f>'Albums Evanescence'!$E$2:$E$7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3</c:v>
                </c:pt>
                <c:pt idx="3">
                  <c:v>37</c:v>
                </c:pt>
                <c:pt idx="4">
                  <c:v>70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F-4AB5-9C71-DA5B9FC5AE11}"/>
            </c:ext>
          </c:extLst>
        </c:ser>
        <c:ser>
          <c:idx val="4"/>
          <c:order val="4"/>
          <c:tx>
            <c:strRef>
              <c:f>'Albums Evanescence'!$F$1</c:f>
              <c:strCache>
                <c:ptCount val="1"/>
                <c:pt idx="0">
                  <c:v>instrumentalness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'Albums Evanescence'!$A$2:$A$7</c:f>
              <c:strCache>
                <c:ptCount val="6"/>
                <c:pt idx="0">
                  <c:v>Fallen</c:v>
                </c:pt>
                <c:pt idx="1">
                  <c:v>The Open Door</c:v>
                </c:pt>
                <c:pt idx="2">
                  <c:v>Evanescence</c:v>
                </c:pt>
                <c:pt idx="3">
                  <c:v>Lost Whispers</c:v>
                </c:pt>
                <c:pt idx="4">
                  <c:v>Synthesis</c:v>
                </c:pt>
                <c:pt idx="5">
                  <c:v>Synthesis Live</c:v>
                </c:pt>
              </c:strCache>
            </c:strRef>
          </c:cat>
          <c:val>
            <c:numRef>
              <c:f>'Albums Evanescence'!$F$2:$F$7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0.89999999999999991</c:v>
                </c:pt>
                <c:pt idx="3">
                  <c:v>4</c:v>
                </c:pt>
                <c:pt idx="4">
                  <c:v>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F-4AB5-9C71-DA5B9FC5AE11}"/>
            </c:ext>
          </c:extLst>
        </c:ser>
        <c:ser>
          <c:idx val="5"/>
          <c:order val="5"/>
          <c:tx>
            <c:strRef>
              <c:f>'Albums Evanescence'!$G$1</c:f>
              <c:strCache>
                <c:ptCount val="1"/>
                <c:pt idx="0">
                  <c:v>danceability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'Albums Evanescence'!$A$2:$A$7</c:f>
              <c:strCache>
                <c:ptCount val="6"/>
                <c:pt idx="0">
                  <c:v>Fallen</c:v>
                </c:pt>
                <c:pt idx="1">
                  <c:v>The Open Door</c:v>
                </c:pt>
                <c:pt idx="2">
                  <c:v>Evanescence</c:v>
                </c:pt>
                <c:pt idx="3">
                  <c:v>Lost Whispers</c:v>
                </c:pt>
                <c:pt idx="4">
                  <c:v>Synthesis</c:v>
                </c:pt>
                <c:pt idx="5">
                  <c:v>Synthesis Live</c:v>
                </c:pt>
              </c:strCache>
            </c:strRef>
          </c:cat>
          <c:val>
            <c:numRef>
              <c:f>'Albums Evanescence'!$G$2:$G$7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32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F-4AB5-9C71-DA5B9FC5AE11}"/>
            </c:ext>
          </c:extLst>
        </c:ser>
        <c:ser>
          <c:idx val="6"/>
          <c:order val="6"/>
          <c:tx>
            <c:strRef>
              <c:f>'Albums Evanescence'!$H$1</c:f>
              <c:strCache>
                <c:ptCount val="1"/>
                <c:pt idx="0">
                  <c:v>valence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'Albums Evanescence'!$A$2:$A$7</c:f>
              <c:strCache>
                <c:ptCount val="6"/>
                <c:pt idx="0">
                  <c:v>Fallen</c:v>
                </c:pt>
                <c:pt idx="1">
                  <c:v>The Open Door</c:v>
                </c:pt>
                <c:pt idx="2">
                  <c:v>Evanescence</c:v>
                </c:pt>
                <c:pt idx="3">
                  <c:v>Lost Whispers</c:v>
                </c:pt>
                <c:pt idx="4">
                  <c:v>Synthesis</c:v>
                </c:pt>
                <c:pt idx="5">
                  <c:v>Synthesis Live</c:v>
                </c:pt>
              </c:strCache>
            </c:strRef>
          </c:cat>
          <c:val>
            <c:numRef>
              <c:f>'Albums Evanescence'!$H$2:$H$7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28.000000000000004</c:v>
                </c:pt>
                <c:pt idx="3">
                  <c:v>23</c:v>
                </c:pt>
                <c:pt idx="4">
                  <c:v>16</c:v>
                </c:pt>
                <c:pt idx="5">
                  <c:v>14.000000000000002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9F-4AB5-9C71-DA5B9FC5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154543"/>
        <c:axId val="1535197679"/>
      </c:barChart>
      <c:catAx>
        <c:axId val="14621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197679"/>
        <c:crosses val="autoZero"/>
        <c:auto val="1"/>
        <c:lblAlgn val="ctr"/>
        <c:lblOffset val="100"/>
        <c:noMultiLvlLbl val="0"/>
      </c:catAx>
      <c:valAx>
        <c:axId val="1535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1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4</xdr:row>
      <xdr:rowOff>38097</xdr:rowOff>
    </xdr:from>
    <xdr:to>
      <xdr:col>18</xdr:col>
      <xdr:colOff>28576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484FA-45BD-4B37-8234-327F7E099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142874</xdr:rowOff>
    </xdr:from>
    <xdr:to>
      <xdr:col>13</xdr:col>
      <xdr:colOff>590550</xdr:colOff>
      <xdr:row>23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7215E1A-5161-4642-9720-DF435984D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4</xdr:row>
      <xdr:rowOff>38097</xdr:rowOff>
    </xdr:from>
    <xdr:to>
      <xdr:col>18</xdr:col>
      <xdr:colOff>28576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316B14-8BCE-44E1-8BE9-71F16C75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0</xdr:row>
      <xdr:rowOff>0</xdr:rowOff>
    </xdr:from>
    <xdr:to>
      <xdr:col>18</xdr:col>
      <xdr:colOff>590550</xdr:colOff>
      <xdr:row>13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3955F-E006-4B6D-BFBB-EB8CA3E1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17</xdr:col>
      <xdr:colOff>495300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048FB-5F99-4D18-93A9-25D2E28AC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0310-E4DB-4E4B-8508-998A49E6341A}">
  <dimension ref="A2:I22"/>
  <sheetViews>
    <sheetView workbookViewId="0">
      <selection activeCell="B15" sqref="B1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8.5703125" bestFit="1" customWidth="1"/>
    <col min="4" max="4" width="7.140625" bestFit="1" customWidth="1"/>
    <col min="5" max="5" width="12" bestFit="1" customWidth="1"/>
    <col min="6" max="6" width="12.42578125" bestFit="1" customWidth="1"/>
    <col min="7" max="7" width="16.5703125" bestFit="1" customWidth="1"/>
    <col min="8" max="8" width="12" bestFit="1" customWidth="1"/>
    <col min="9" max="9" width="7.85546875" bestFit="1" customWidth="1"/>
  </cols>
  <sheetData>
    <row r="2" spans="1:9" x14ac:dyDescent="0.25">
      <c r="B2" s="1" t="s">
        <v>7</v>
      </c>
      <c r="C2" s="1" t="s">
        <v>3</v>
      </c>
      <c r="D2" s="1" t="s">
        <v>5</v>
      </c>
      <c r="E2" s="1" t="s">
        <v>11</v>
      </c>
      <c r="F2" s="1" t="s">
        <v>12</v>
      </c>
      <c r="G2" s="1" t="s">
        <v>8</v>
      </c>
      <c r="H2" s="1" t="s">
        <v>6</v>
      </c>
      <c r="I2" s="1" t="s">
        <v>4</v>
      </c>
    </row>
    <row r="3" spans="1:9" x14ac:dyDescent="0.25">
      <c r="A3" t="s">
        <v>27</v>
      </c>
      <c r="B3" s="1">
        <f>0.7353*100</f>
        <v>73.53</v>
      </c>
      <c r="C3" s="1">
        <f>0.4799*100</f>
        <v>47.99</v>
      </c>
      <c r="D3" s="1">
        <v>130.08000000000001</v>
      </c>
      <c r="E3" s="1">
        <f>0.1229*100</f>
        <v>12.29</v>
      </c>
      <c r="F3" s="1">
        <f>0.3165*100</f>
        <v>31.65</v>
      </c>
      <c r="G3" s="1">
        <f>0.0002*100</f>
        <v>0.02</v>
      </c>
      <c r="H3" s="1">
        <f>0.673*100</f>
        <v>67.300000000000011</v>
      </c>
      <c r="I3" s="1">
        <f>0.6439*100</f>
        <v>64.39</v>
      </c>
    </row>
    <row r="4" spans="1:9" x14ac:dyDescent="0.25">
      <c r="A4" t="s">
        <v>28</v>
      </c>
      <c r="B4" s="1">
        <f>0.709*100</f>
        <v>70.899999999999991</v>
      </c>
      <c r="C4" s="1">
        <f>0.4409*100</f>
        <v>44.09</v>
      </c>
      <c r="D4" s="1">
        <v>129.86000000000001</v>
      </c>
      <c r="E4" s="1">
        <f>0.1073*100</f>
        <v>10.73</v>
      </c>
      <c r="F4" s="1">
        <f>0.336*100</f>
        <v>33.6</v>
      </c>
      <c r="G4" s="1">
        <f>0.0006*100</f>
        <v>0.06</v>
      </c>
      <c r="H4" s="1">
        <f>0.649*100</f>
        <v>64.900000000000006</v>
      </c>
      <c r="I4" s="1">
        <f>0.631*100</f>
        <v>63.1</v>
      </c>
    </row>
    <row r="6" spans="1:9" x14ac:dyDescent="0.25">
      <c r="A6" s="4"/>
      <c r="B6" s="4"/>
      <c r="C6" s="4"/>
      <c r="D6" s="4"/>
      <c r="E6" s="4"/>
      <c r="F6" s="4"/>
      <c r="G6" s="4"/>
    </row>
    <row r="7" spans="1:9" x14ac:dyDescent="0.25">
      <c r="A7" s="4"/>
      <c r="B7" s="4"/>
      <c r="C7" s="4"/>
      <c r="D7" s="4"/>
      <c r="E7" s="4"/>
      <c r="F7" s="4"/>
      <c r="G7" s="4"/>
    </row>
    <row r="8" spans="1:9" x14ac:dyDescent="0.25">
      <c r="A8" s="4"/>
      <c r="B8" s="4"/>
      <c r="C8" s="4"/>
      <c r="D8" s="4"/>
      <c r="E8" s="4"/>
      <c r="F8" s="4"/>
      <c r="G8" s="4"/>
    </row>
    <row r="9" spans="1:9" x14ac:dyDescent="0.25">
      <c r="A9" s="4"/>
      <c r="B9" s="4"/>
      <c r="C9" s="4"/>
      <c r="D9" s="4"/>
      <c r="E9" s="4"/>
      <c r="F9" s="4"/>
      <c r="G9" s="4"/>
    </row>
    <row r="10" spans="1:9" x14ac:dyDescent="0.25">
      <c r="A10" s="4"/>
      <c r="B10" s="4"/>
      <c r="C10" s="4"/>
      <c r="D10" s="4"/>
      <c r="E10" s="4"/>
      <c r="F10" s="4"/>
      <c r="G10" s="4"/>
    </row>
    <row r="11" spans="1:9" x14ac:dyDescent="0.25">
      <c r="A11" s="4"/>
      <c r="B11" s="4"/>
      <c r="C11" s="4"/>
      <c r="D11" s="4"/>
      <c r="E11" s="4"/>
      <c r="F11" s="4"/>
      <c r="G11" s="4"/>
    </row>
    <row r="12" spans="1:9" x14ac:dyDescent="0.25">
      <c r="A12" s="4"/>
      <c r="B12" s="4"/>
      <c r="C12" s="4"/>
      <c r="D12" s="4"/>
      <c r="E12" s="4"/>
      <c r="F12" s="4"/>
      <c r="G12" s="4"/>
    </row>
    <row r="13" spans="1:9" x14ac:dyDescent="0.25">
      <c r="A13" s="4"/>
      <c r="B13" s="4"/>
      <c r="C13" s="4"/>
      <c r="D13" s="4"/>
      <c r="E13" s="4"/>
      <c r="F13" s="4"/>
      <c r="G13" s="4"/>
    </row>
    <row r="14" spans="1:9" x14ac:dyDescent="0.25">
      <c r="A14" s="4"/>
      <c r="B14" s="4"/>
      <c r="C14" s="4"/>
      <c r="D14" s="4"/>
      <c r="E14" s="4"/>
      <c r="F14" s="4"/>
      <c r="G14" s="4"/>
    </row>
    <row r="15" spans="1:9" x14ac:dyDescent="0.25">
      <c r="A15" s="4"/>
      <c r="B15" s="4"/>
      <c r="C15" s="4"/>
      <c r="D15" s="4"/>
      <c r="E15" s="4"/>
      <c r="F15" s="4"/>
      <c r="G15" s="4"/>
    </row>
    <row r="16" spans="1:9" x14ac:dyDescent="0.25">
      <c r="A16" s="4"/>
      <c r="B16" s="4"/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22A4-48C8-4307-9E60-371394CC4824}">
  <dimension ref="A1:T32"/>
  <sheetViews>
    <sheetView workbookViewId="0">
      <selection activeCell="Q10" sqref="Q10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8.5703125" bestFit="1" customWidth="1"/>
    <col min="4" max="4" width="7.140625" bestFit="1" customWidth="1"/>
    <col min="5" max="5" width="12.42578125" bestFit="1" customWidth="1"/>
    <col min="6" max="6" width="16.5703125" bestFit="1" customWidth="1"/>
    <col min="7" max="7" width="12" bestFit="1" customWidth="1"/>
    <col min="8" max="8" width="8.5703125" bestFit="1" customWidth="1"/>
    <col min="9" max="9" width="7.85546875" bestFit="1" customWidth="1"/>
  </cols>
  <sheetData>
    <row r="1" spans="1:20" x14ac:dyDescent="0.2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1"/>
      <c r="B2" s="1" t="s">
        <v>7</v>
      </c>
      <c r="C2" s="1" t="s">
        <v>3</v>
      </c>
      <c r="D2" s="1" t="s">
        <v>5</v>
      </c>
      <c r="E2" s="1" t="s">
        <v>12</v>
      </c>
      <c r="F2" s="1" t="s">
        <v>8</v>
      </c>
      <c r="G2" s="1" t="s">
        <v>6</v>
      </c>
      <c r="H2" s="1" t="s">
        <v>4</v>
      </c>
    </row>
    <row r="3" spans="1:20" x14ac:dyDescent="0.25">
      <c r="A3" s="1" t="s">
        <v>0</v>
      </c>
      <c r="B3" s="1">
        <f>0.7628*100</f>
        <v>76.28</v>
      </c>
      <c r="C3">
        <f>0.1731*100</f>
        <v>17.309999999999999</v>
      </c>
      <c r="D3" s="1">
        <v>126.26</v>
      </c>
      <c r="E3" s="1">
        <f>0.1267*100</f>
        <v>12.67</v>
      </c>
      <c r="F3" s="1">
        <f>0.0133*100</f>
        <v>1.3299999999999998</v>
      </c>
      <c r="G3" s="1">
        <f>0.6421 * 100</f>
        <v>64.209999999999994</v>
      </c>
      <c r="H3" s="1">
        <f>0.5163*100</f>
        <v>51.629999999999995</v>
      </c>
    </row>
    <row r="4" spans="1:20" x14ac:dyDescent="0.25">
      <c r="A4" s="1" t="s">
        <v>1</v>
      </c>
      <c r="B4" s="1">
        <f>0.4755 * 100</f>
        <v>47.55</v>
      </c>
      <c r="C4">
        <f>0.2189*100</f>
        <v>21.89</v>
      </c>
      <c r="D4" s="1">
        <v>119.63</v>
      </c>
      <c r="E4" s="1">
        <f>0.5018*100</f>
        <v>50.18</v>
      </c>
      <c r="F4" s="1">
        <f>0.0001*100</f>
        <v>0.01</v>
      </c>
      <c r="G4" s="1">
        <f>0.6123 * 100</f>
        <v>61.23</v>
      </c>
      <c r="H4" s="1">
        <f>0.5105 * 100</f>
        <v>51.05</v>
      </c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2"/>
      <c r="P26" s="2"/>
      <c r="Q26" s="2"/>
      <c r="R26" s="2"/>
      <c r="S26" s="2"/>
      <c r="T26" s="2"/>
    </row>
    <row r="27" spans="1:2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2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2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2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2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</sheetData>
  <mergeCells count="1">
    <mergeCell ref="A1:T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4651-A54B-45B8-A2AB-742E833E60C7}">
  <dimension ref="A2:I22"/>
  <sheetViews>
    <sheetView workbookViewId="0">
      <selection activeCell="A6" sqref="A6:G22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8.5703125" bestFit="1" customWidth="1"/>
    <col min="4" max="4" width="7.140625" bestFit="1" customWidth="1"/>
    <col min="5" max="5" width="12" bestFit="1" customWidth="1"/>
    <col min="6" max="6" width="12.42578125" bestFit="1" customWidth="1"/>
    <col min="7" max="7" width="16.5703125" bestFit="1" customWidth="1"/>
    <col min="8" max="8" width="12" bestFit="1" customWidth="1"/>
    <col min="9" max="9" width="7.85546875" bestFit="1" customWidth="1"/>
  </cols>
  <sheetData>
    <row r="2" spans="1:9" x14ac:dyDescent="0.25">
      <c r="B2" s="1" t="s">
        <v>7</v>
      </c>
      <c r="C2" s="1" t="s">
        <v>3</v>
      </c>
      <c r="D2" s="1" t="s">
        <v>5</v>
      </c>
      <c r="E2" s="1" t="s">
        <v>11</v>
      </c>
      <c r="F2" s="1" t="s">
        <v>12</v>
      </c>
      <c r="G2" s="1" t="s">
        <v>8</v>
      </c>
      <c r="H2" s="1" t="s">
        <v>6</v>
      </c>
      <c r="I2" s="1" t="s">
        <v>4</v>
      </c>
    </row>
    <row r="3" spans="1:9" x14ac:dyDescent="0.25">
      <c r="A3" t="s">
        <v>9</v>
      </c>
      <c r="B3" s="1">
        <f>0.7353*100</f>
        <v>73.53</v>
      </c>
      <c r="C3" s="1">
        <f>0.4799*100</f>
        <v>47.99</v>
      </c>
      <c r="D3" s="1">
        <v>130.08000000000001</v>
      </c>
      <c r="E3" s="1">
        <f>0.1229*100</f>
        <v>12.29</v>
      </c>
      <c r="F3" s="1">
        <f>0.3165*100</f>
        <v>31.65</v>
      </c>
      <c r="G3" s="1">
        <f>0.0002*100</f>
        <v>0.02</v>
      </c>
      <c r="H3" s="1">
        <f>0.673*100</f>
        <v>67.300000000000011</v>
      </c>
      <c r="I3" s="1">
        <f>0.6439*100</f>
        <v>64.39</v>
      </c>
    </row>
    <row r="4" spans="1:9" x14ac:dyDescent="0.25">
      <c r="A4" t="s">
        <v>10</v>
      </c>
      <c r="B4" s="1">
        <f>0.6224*100</f>
        <v>62.239999999999995</v>
      </c>
      <c r="C4" s="1">
        <f>0.21*100</f>
        <v>21</v>
      </c>
      <c r="D4" s="1">
        <v>123.89</v>
      </c>
      <c r="E4" s="1">
        <f>0.1449*100</f>
        <v>14.49</v>
      </c>
      <c r="F4" s="1">
        <f>0.2278*100</f>
        <v>22.78</v>
      </c>
      <c r="G4" s="1">
        <f>0.0204*100</f>
        <v>2.04</v>
      </c>
      <c r="H4" s="1">
        <f>0.7462*100</f>
        <v>74.62</v>
      </c>
      <c r="I4" s="1">
        <f>0.572*100</f>
        <v>57.199999999999996</v>
      </c>
    </row>
    <row r="6" spans="1:9" x14ac:dyDescent="0.25">
      <c r="A6" s="7"/>
      <c r="B6" s="7"/>
      <c r="C6" s="7"/>
      <c r="D6" s="7"/>
      <c r="E6" s="7"/>
      <c r="F6" s="7"/>
      <c r="G6" s="7"/>
    </row>
    <row r="7" spans="1:9" x14ac:dyDescent="0.25">
      <c r="A7" s="7"/>
      <c r="B7" s="7"/>
      <c r="C7" s="7"/>
      <c r="D7" s="7"/>
      <c r="E7" s="7"/>
      <c r="F7" s="7"/>
      <c r="G7" s="7"/>
    </row>
    <row r="8" spans="1:9" x14ac:dyDescent="0.25">
      <c r="A8" s="7"/>
      <c r="B8" s="7"/>
      <c r="C8" s="7"/>
      <c r="D8" s="7"/>
      <c r="E8" s="7"/>
      <c r="F8" s="7"/>
      <c r="G8" s="7"/>
    </row>
    <row r="9" spans="1:9" x14ac:dyDescent="0.25">
      <c r="A9" s="7"/>
      <c r="B9" s="7"/>
      <c r="C9" s="7"/>
      <c r="D9" s="7"/>
      <c r="E9" s="7"/>
      <c r="F9" s="7"/>
      <c r="G9" s="7"/>
    </row>
    <row r="10" spans="1:9" x14ac:dyDescent="0.25">
      <c r="A10" s="7"/>
      <c r="B10" s="7"/>
      <c r="C10" s="7"/>
      <c r="D10" s="7"/>
      <c r="E10" s="7"/>
      <c r="F10" s="7"/>
      <c r="G10" s="7"/>
    </row>
    <row r="11" spans="1:9" x14ac:dyDescent="0.25">
      <c r="A11" s="7"/>
      <c r="B11" s="7"/>
      <c r="C11" s="7"/>
      <c r="D11" s="7"/>
      <c r="E11" s="7"/>
      <c r="F11" s="7"/>
      <c r="G11" s="7"/>
    </row>
    <row r="12" spans="1:9" x14ac:dyDescent="0.25">
      <c r="A12" s="7"/>
      <c r="B12" s="7"/>
      <c r="C12" s="7"/>
      <c r="D12" s="7"/>
      <c r="E12" s="7"/>
      <c r="F12" s="7"/>
      <c r="G12" s="7"/>
    </row>
    <row r="13" spans="1:9" x14ac:dyDescent="0.25">
      <c r="A13" s="7"/>
      <c r="B13" s="7"/>
      <c r="C13" s="7"/>
      <c r="D13" s="7"/>
      <c r="E13" s="7"/>
      <c r="F13" s="7"/>
      <c r="G13" s="7"/>
    </row>
    <row r="14" spans="1:9" x14ac:dyDescent="0.25">
      <c r="A14" s="7"/>
      <c r="B14" s="7"/>
      <c r="C14" s="7"/>
      <c r="D14" s="7"/>
      <c r="E14" s="7"/>
      <c r="F14" s="7"/>
      <c r="G14" s="7"/>
    </row>
    <row r="15" spans="1:9" x14ac:dyDescent="0.25">
      <c r="A15" s="7"/>
      <c r="B15" s="7"/>
      <c r="C15" s="7"/>
      <c r="D15" s="7"/>
      <c r="E15" s="7"/>
      <c r="F15" s="7"/>
      <c r="G15" s="7"/>
    </row>
    <row r="16" spans="1:9" x14ac:dyDescent="0.25">
      <c r="A16" s="7"/>
      <c r="B16" s="7"/>
      <c r="C16" s="7"/>
      <c r="D16" s="7"/>
      <c r="E16" s="7"/>
      <c r="F16" s="7"/>
      <c r="G16" s="7"/>
    </row>
    <row r="17" spans="1:7" x14ac:dyDescent="0.25">
      <c r="A17" s="7"/>
      <c r="B17" s="7"/>
      <c r="C17" s="7"/>
      <c r="D17" s="7"/>
      <c r="E17" s="7"/>
      <c r="F17" s="7"/>
      <c r="G17" s="7"/>
    </row>
    <row r="18" spans="1:7" x14ac:dyDescent="0.25">
      <c r="A18" s="7"/>
      <c r="B18" s="7"/>
      <c r="C18" s="7"/>
      <c r="D18" s="7"/>
      <c r="E18" s="7"/>
      <c r="F18" s="7"/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  <row r="22" spans="1:7" x14ac:dyDescent="0.25">
      <c r="A22" s="7"/>
      <c r="B22" s="7"/>
      <c r="C22" s="7"/>
      <c r="D22" s="7"/>
      <c r="E22" s="7"/>
      <c r="F22" s="7"/>
      <c r="G22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B7BB-267D-4C93-AA01-CC5441947D35}">
  <dimension ref="A1:G14"/>
  <sheetViews>
    <sheetView workbookViewId="0">
      <selection activeCell="A6" sqref="A6:G14"/>
    </sheetView>
  </sheetViews>
  <sheetFormatPr defaultRowHeight="15" x14ac:dyDescent="0.25"/>
  <cols>
    <col min="2" max="2" width="7" bestFit="1" customWidth="1"/>
    <col min="3" max="3" width="8.5703125" bestFit="1" customWidth="1"/>
    <col min="4" max="4" width="7.140625" bestFit="1" customWidth="1"/>
    <col min="5" max="5" width="12.42578125" bestFit="1" customWidth="1"/>
  </cols>
  <sheetData>
    <row r="1" spans="1:7" x14ac:dyDescent="0.25">
      <c r="B1" t="s">
        <v>7</v>
      </c>
      <c r="C1" t="s">
        <v>3</v>
      </c>
      <c r="D1" t="s">
        <v>5</v>
      </c>
      <c r="E1" t="s">
        <v>12</v>
      </c>
      <c r="F1" t="s">
        <v>4</v>
      </c>
    </row>
    <row r="2" spans="1:7" x14ac:dyDescent="0.25">
      <c r="A2" t="s">
        <v>13</v>
      </c>
      <c r="B2">
        <f>0.7706*100</f>
        <v>77.06</v>
      </c>
      <c r="C2">
        <f>0.5981*100</f>
        <v>59.809999999999995</v>
      </c>
      <c r="D2">
        <v>125.47</v>
      </c>
      <c r="E2">
        <f>0.44*100</f>
        <v>44</v>
      </c>
      <c r="F2">
        <f>0.6269*100</f>
        <v>62.69</v>
      </c>
    </row>
    <row r="6" spans="1:7" x14ac:dyDescent="0.25">
      <c r="A6" s="7"/>
      <c r="B6" s="7"/>
      <c r="C6" s="7"/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1" spans="1:7" x14ac:dyDescent="0.25">
      <c r="A11" s="7"/>
      <c r="B11" s="7"/>
      <c r="C11" s="7"/>
      <c r="D11" s="7"/>
      <c r="E11" s="7"/>
      <c r="F11" s="7"/>
      <c r="G11" s="7"/>
    </row>
    <row r="12" spans="1:7" x14ac:dyDescent="0.25">
      <c r="A12" s="7"/>
      <c r="B12" s="7"/>
      <c r="C12" s="7"/>
      <c r="D12" s="7"/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92C1-0AC9-4300-A404-5995D3E2E1A4}">
  <dimension ref="A1:R36"/>
  <sheetViews>
    <sheetView tabSelected="1" topLeftCell="A4" workbookViewId="0">
      <selection activeCell="A18" sqref="A18:R36"/>
    </sheetView>
  </sheetViews>
  <sheetFormatPr defaultRowHeight="15" x14ac:dyDescent="0.25"/>
  <cols>
    <col min="1" max="1" width="13.7109375" customWidth="1"/>
    <col min="3" max="3" width="8.28515625" bestFit="1" customWidth="1"/>
    <col min="4" max="4" width="6.85546875" bestFit="1" customWidth="1"/>
    <col min="5" max="5" width="12.140625" bestFit="1" customWidth="1"/>
    <col min="6" max="6" width="16.5703125" bestFit="1" customWidth="1"/>
    <col min="7" max="7" width="11.85546875" bestFit="1" customWidth="1"/>
    <col min="8" max="8" width="7.85546875" bestFit="1" customWidth="1"/>
    <col min="13" max="13" width="10.5703125" customWidth="1"/>
  </cols>
  <sheetData>
    <row r="1" spans="1: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25</v>
      </c>
    </row>
    <row r="2" spans="1:8" x14ac:dyDescent="0.25">
      <c r="A2" t="s">
        <v>14</v>
      </c>
      <c r="B2" s="3">
        <f>0.69*100</f>
        <v>69</v>
      </c>
      <c r="C2" s="3">
        <f>0.19*100</f>
        <v>19</v>
      </c>
      <c r="D2" s="3">
        <v>131</v>
      </c>
      <c r="E2" s="3">
        <f>0.21*100</f>
        <v>21</v>
      </c>
      <c r="F2" s="3">
        <f>0.001*100</f>
        <v>0.1</v>
      </c>
      <c r="G2" s="3">
        <f>0.35*100</f>
        <v>35</v>
      </c>
      <c r="H2" s="3">
        <f>0.25*100</f>
        <v>25</v>
      </c>
    </row>
    <row r="3" spans="1:8" x14ac:dyDescent="0.25">
      <c r="A3" t="s">
        <v>15</v>
      </c>
      <c r="B3" s="3">
        <f>0.73*100</f>
        <v>73</v>
      </c>
      <c r="C3" s="3">
        <f>0.18*100</f>
        <v>18</v>
      </c>
      <c r="D3" s="3">
        <v>122</v>
      </c>
      <c r="E3" s="3">
        <f>0.16*100</f>
        <v>16</v>
      </c>
      <c r="F3" s="3">
        <f t="shared" ref="F3" si="0">0.001*100</f>
        <v>0.1</v>
      </c>
      <c r="G3" s="3">
        <f>0.42*100</f>
        <v>42</v>
      </c>
      <c r="H3" s="3">
        <f>0.24*100</f>
        <v>24</v>
      </c>
    </row>
    <row r="4" spans="1:8" x14ac:dyDescent="0.25">
      <c r="A4" t="s">
        <v>16</v>
      </c>
      <c r="B4" s="3">
        <f>0.85*100</f>
        <v>85</v>
      </c>
      <c r="C4" s="3">
        <f>0.18*100</f>
        <v>18</v>
      </c>
      <c r="D4" s="3">
        <v>121</v>
      </c>
      <c r="E4" s="3">
        <f>0.03*100</f>
        <v>3</v>
      </c>
      <c r="F4" s="3">
        <f>0.009*100</f>
        <v>0.89999999999999991</v>
      </c>
      <c r="G4" s="3">
        <f>0.4*100</f>
        <v>40</v>
      </c>
      <c r="H4" s="3">
        <f>0.28*100</f>
        <v>28.000000000000004</v>
      </c>
    </row>
    <row r="5" spans="1:8" x14ac:dyDescent="0.25">
      <c r="A5" t="s">
        <v>17</v>
      </c>
      <c r="B5" s="3">
        <f>0.6*100</f>
        <v>60</v>
      </c>
      <c r="C5" s="3">
        <f>0.15*100</f>
        <v>15</v>
      </c>
      <c r="D5" s="3">
        <v>129</v>
      </c>
      <c r="E5" s="3">
        <f>0.37*100</f>
        <v>37</v>
      </c>
      <c r="F5" s="3">
        <f>0.04*100</f>
        <v>4</v>
      </c>
      <c r="G5" s="3">
        <f>0.37*100</f>
        <v>37</v>
      </c>
      <c r="H5" s="3">
        <f>0.23*100</f>
        <v>23</v>
      </c>
    </row>
    <row r="6" spans="1:8" x14ac:dyDescent="0.25">
      <c r="A6" t="s">
        <v>18</v>
      </c>
      <c r="B6" s="3">
        <f>0.49*100</f>
        <v>49</v>
      </c>
      <c r="C6" s="3">
        <f>0.17*100</f>
        <v>17</v>
      </c>
      <c r="D6" s="3">
        <v>105</v>
      </c>
      <c r="E6" s="3">
        <f>0.7*100</f>
        <v>70</v>
      </c>
      <c r="F6" s="3">
        <f>0.15*100</f>
        <v>15</v>
      </c>
      <c r="G6" s="3">
        <f>0.32*100</f>
        <v>32</v>
      </c>
      <c r="H6" s="3">
        <f>0.16*100</f>
        <v>16</v>
      </c>
    </row>
    <row r="7" spans="1:8" x14ac:dyDescent="0.25">
      <c r="A7" t="s">
        <v>19</v>
      </c>
      <c r="B7" s="3">
        <f>0.54*100</f>
        <v>54</v>
      </c>
      <c r="C7" s="3">
        <f>0.75*100</f>
        <v>75</v>
      </c>
      <c r="D7" s="3">
        <v>115</v>
      </c>
      <c r="E7" s="3">
        <f>0.5*100</f>
        <v>50</v>
      </c>
      <c r="F7" s="3">
        <f>0.001*100</f>
        <v>0.1</v>
      </c>
      <c r="G7" s="3">
        <f>0.27*100</f>
        <v>27</v>
      </c>
      <c r="H7" s="3">
        <f>0.14*100</f>
        <v>14.000000000000002</v>
      </c>
    </row>
    <row r="18" spans="1:18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</sheetData>
  <pageMargins left="0.511811024" right="0.511811024" top="0.78740157499999996" bottom="0.78740157499999996" header="0.31496062000000002" footer="0.31496062000000002"/>
  <ignoredErrors>
    <ignoredError sqref="C3 E3 F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Brasil Abril - Junho</vt:lpstr>
      <vt:lpstr>For Game - - Zen</vt:lpstr>
      <vt:lpstr>Brasil--USA</vt:lpstr>
      <vt:lpstr>Sertanejo Sofrência</vt:lpstr>
      <vt:lpstr>Albums Evanescence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Pietro</dc:creator>
  <cp:lastModifiedBy>Vinicius Pietro</cp:lastModifiedBy>
  <dcterms:created xsi:type="dcterms:W3CDTF">2020-05-03T13:39:12Z</dcterms:created>
  <dcterms:modified xsi:type="dcterms:W3CDTF">2020-07-10T00:03:47Z</dcterms:modified>
</cp:coreProperties>
</file>