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1_{6D66AB1C-7F1A-4129-B472-D7E2ED096105}" xr6:coauthVersionLast="47" xr6:coauthVersionMax="47" xr10:uidLastSave="{00000000-0000-0000-0000-000000000000}"/>
  <bookViews>
    <workbookView xWindow="-120" yWindow="-120" windowWidth="20730" windowHeight="11040" xr2:uid="{84B90854-1C69-4245-8BA1-707578B2493A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35" i="1"/>
  <c r="I4" i="2"/>
  <c r="B11" i="2"/>
  <c r="B12" i="2"/>
  <c r="B13" i="2"/>
  <c r="B14" i="2"/>
  <c r="B3" i="2"/>
  <c r="B4" i="2"/>
  <c r="B5" i="2"/>
  <c r="B6" i="2"/>
  <c r="B7" i="2"/>
  <c r="B8" i="2"/>
  <c r="B16" i="2"/>
  <c r="B17" i="2"/>
  <c r="B18" i="2"/>
  <c r="B19" i="2"/>
  <c r="B20" i="2"/>
  <c r="B9" i="2"/>
  <c r="B10" i="2"/>
  <c r="B15" i="2"/>
  <c r="C32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5" i="1" l="1"/>
  <c r="D40" i="1"/>
  <c r="D39" i="1"/>
  <c r="D38" i="1"/>
  <c r="D37" i="1"/>
  <c r="D36" i="1"/>
  <c r="D41" i="1"/>
</calcChain>
</file>

<file path=xl/sharedStrings.xml><?xml version="1.0" encoding="utf-8"?>
<sst xmlns="http://schemas.openxmlformats.org/spreadsheetml/2006/main" count="71" uniqueCount="35">
  <si>
    <t>Quanto investir por mês?</t>
  </si>
  <si>
    <t>Por quantos anos?</t>
  </si>
  <si>
    <t>Taxa de rendimento mensal?</t>
  </si>
  <si>
    <t>Patrimônio acumulado?</t>
  </si>
  <si>
    <t>Dividendos mensais?</t>
  </si>
  <si>
    <t>INVESTIMENTOS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</si>
  <si>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</si>
  <si>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</si>
  <si>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</si>
  <si>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</si>
  <si>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</si>
  <si>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</si>
  <si>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</si>
  <si>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Salário</t>
  </si>
  <si>
    <t>Rendimento carteira</t>
  </si>
  <si>
    <t>Sugestão de investimento</t>
  </si>
  <si>
    <t>CONFIGURAÇÕES</t>
  </si>
  <si>
    <t>Perfil</t>
  </si>
  <si>
    <t>Agressivo</t>
  </si>
  <si>
    <t>Valor a ser investido por mês</t>
  </si>
  <si>
    <t>Moderado</t>
  </si>
  <si>
    <t>TIPO DE FII</t>
  </si>
  <si>
    <t>Percentual Sugerido</t>
  </si>
  <si>
    <t>Valores</t>
  </si>
  <si>
    <t>Papel</t>
  </si>
  <si>
    <t>Tijolo</t>
  </si>
  <si>
    <t>Híbrido</t>
  </si>
  <si>
    <t>FOF</t>
  </si>
  <si>
    <t>Desenvolvimento</t>
  </si>
  <si>
    <t>Hotelarias</t>
  </si>
  <si>
    <t>%</t>
  </si>
  <si>
    <t>PERFIS</t>
  </si>
  <si>
    <t>Chave</t>
  </si>
  <si>
    <t>Conservador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</si>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</sst>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  <numFmt numFmtId="168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22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4"/>
      <color theme="0"/>
      <name val="Segoe UI Semibold"/>
      <family val="2"/>
    </font>
    <font>
      <sz val="12"/>
      <color rgb="FF9C57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medium">
        <color indexed="64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 style="medium">
        <color indexed="64"/>
      </right>
      <top/>
      <bottom style="thin">
        <color theme="0" tint="-0.14990691854609822"/>
      </bottom>
      <diagonal/>
    </border>
    <border>
      <left style="medium">
        <color indexed="64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medium">
        <color indexed="64"/>
      </right>
      <top style="thin">
        <color theme="0" tint="-0.14990691854609822"/>
      </top>
      <bottom style="thin">
        <color theme="0" tint="-0.14990691854609822"/>
      </bottom>
      <diagonal/>
    </border>
    <border>
      <left style="medium">
        <color indexed="64"/>
      </left>
      <right style="thin">
        <color theme="0" tint="-0.14990691854609822"/>
      </right>
      <top style="thin">
        <color theme="0" tint="-0.14990691854609822"/>
      </top>
      <bottom style="medium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medium">
        <color indexed="64"/>
      </bottom>
      <diagonal/>
    </border>
    <border>
      <left style="thin">
        <color theme="0" tint="-0.14990691854609822"/>
      </left>
      <right style="medium">
        <color indexed="64"/>
      </right>
      <top style="thin">
        <color theme="0" tint="-0.14990691854609822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6" fillId="4" borderId="14" xfId="0" applyFont="1" applyFill="1" applyBorder="1" applyAlignment="1">
      <alignment horizontal="left" indent="2"/>
    </xf>
    <xf numFmtId="0" fontId="6" fillId="4" borderId="15" xfId="0" applyFont="1" applyFill="1" applyBorder="1" applyAlignment="1">
      <alignment horizontal="left" indent="2"/>
    </xf>
    <xf numFmtId="168" fontId="7" fillId="6" borderId="16" xfId="0" applyNumberFormat="1" applyFont="1" applyFill="1" applyBorder="1" applyAlignment="1">
      <alignment horizontal="left"/>
    </xf>
    <xf numFmtId="0" fontId="6" fillId="4" borderId="17" xfId="0" applyFont="1" applyFill="1" applyBorder="1" applyAlignment="1">
      <alignment horizontal="left" indent="2"/>
    </xf>
    <xf numFmtId="0" fontId="6" fillId="4" borderId="18" xfId="0" applyFont="1" applyFill="1" applyBorder="1" applyAlignment="1">
      <alignment horizontal="left" indent="2"/>
    </xf>
    <xf numFmtId="164" fontId="7" fillId="6" borderId="19" xfId="2" applyNumberFormat="1" applyFont="1" applyFill="1" applyBorder="1" applyAlignment="1">
      <alignment horizontal="left"/>
    </xf>
    <xf numFmtId="0" fontId="6" fillId="4" borderId="21" xfId="0" applyFont="1" applyFill="1" applyBorder="1" applyAlignment="1">
      <alignment horizontal="left" indent="2"/>
    </xf>
    <xf numFmtId="0" fontId="6" fillId="4" borderId="22" xfId="0" applyFont="1" applyFill="1" applyBorder="1" applyAlignment="1">
      <alignment horizontal="left" indent="2"/>
    </xf>
    <xf numFmtId="168" fontId="7" fillId="6" borderId="20" xfId="0" applyNumberFormat="1" applyFont="1" applyFill="1" applyBorder="1" applyAlignment="1">
      <alignment horizontal="left"/>
    </xf>
    <xf numFmtId="0" fontId="6" fillId="0" borderId="14" xfId="0" applyFont="1" applyBorder="1" applyAlignment="1">
      <alignment horizontal="left" indent="2"/>
    </xf>
    <xf numFmtId="0" fontId="6" fillId="0" borderId="15" xfId="0" applyFont="1" applyBorder="1" applyAlignment="1">
      <alignment horizontal="left" indent="2"/>
    </xf>
    <xf numFmtId="168" fontId="8" fillId="0" borderId="16" xfId="1" applyNumberFormat="1" applyFont="1" applyBorder="1" applyAlignment="1">
      <alignment horizontal="left"/>
    </xf>
    <xf numFmtId="0" fontId="6" fillId="0" borderId="17" xfId="0" applyFont="1" applyBorder="1" applyAlignment="1">
      <alignment horizontal="left" indent="2"/>
    </xf>
    <xf numFmtId="0" fontId="6" fillId="0" borderId="18" xfId="0" applyFont="1" applyBorder="1" applyAlignment="1">
      <alignment horizontal="left" indent="2"/>
    </xf>
    <xf numFmtId="1" fontId="8" fillId="0" borderId="19" xfId="0" applyNumberFormat="1" applyFont="1" applyBorder="1" applyAlignment="1">
      <alignment horizontal="left"/>
    </xf>
    <xf numFmtId="10" fontId="8" fillId="0" borderId="19" xfId="2" applyNumberFormat="1" applyFont="1" applyBorder="1" applyAlignment="1">
      <alignment horizontal="left"/>
    </xf>
    <xf numFmtId="0" fontId="6" fillId="4" borderId="7" xfId="0" applyFont="1" applyFill="1" applyBorder="1" applyAlignment="1">
      <alignment horizontal="left" indent="2"/>
    </xf>
    <xf numFmtId="8" fontId="7" fillId="4" borderId="5" xfId="0" applyNumberFormat="1" applyFont="1" applyFill="1" applyBorder="1" applyAlignment="1">
      <alignment horizontal="left"/>
    </xf>
    <xf numFmtId="8" fontId="7" fillId="4" borderId="8" xfId="0" applyNumberFormat="1" applyFont="1" applyFill="1" applyBorder="1" applyAlignment="1">
      <alignment horizontal="left"/>
    </xf>
    <xf numFmtId="0" fontId="6" fillId="4" borderId="9" xfId="0" applyFont="1" applyFill="1" applyBorder="1" applyAlignment="1">
      <alignment horizontal="left" indent="2"/>
    </xf>
    <xf numFmtId="8" fontId="7" fillId="4" borderId="6" xfId="0" applyNumberFormat="1" applyFont="1" applyFill="1" applyBorder="1" applyAlignment="1">
      <alignment horizontal="left"/>
    </xf>
    <xf numFmtId="8" fontId="7" fillId="4" borderId="10" xfId="0" applyNumberFormat="1" applyFont="1" applyFill="1" applyBorder="1" applyAlignment="1">
      <alignment horizontal="left"/>
    </xf>
    <xf numFmtId="0" fontId="6" fillId="4" borderId="11" xfId="0" applyFont="1" applyFill="1" applyBorder="1" applyAlignment="1">
      <alignment horizontal="left" indent="2"/>
    </xf>
    <xf numFmtId="8" fontId="7" fillId="4" borderId="12" xfId="0" applyNumberFormat="1" applyFont="1" applyFill="1" applyBorder="1" applyAlignment="1">
      <alignment horizontal="left"/>
    </xf>
    <xf numFmtId="8" fontId="7" fillId="4" borderId="13" xfId="0" applyNumberFormat="1" applyFont="1" applyFill="1" applyBorder="1" applyAlignment="1">
      <alignment horizontal="left"/>
    </xf>
    <xf numFmtId="0" fontId="10" fillId="5" borderId="1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left" indent="2"/>
    </xf>
    <xf numFmtId="0" fontId="9" fillId="4" borderId="18" xfId="0" applyFont="1" applyFill="1" applyBorder="1" applyAlignment="1">
      <alignment horizontal="left" indent="2"/>
    </xf>
    <xf numFmtId="8" fontId="8" fillId="4" borderId="19" xfId="0" applyNumberFormat="1" applyFont="1" applyFill="1" applyBorder="1" applyAlignment="1">
      <alignment horizontal="left"/>
    </xf>
    <xf numFmtId="0" fontId="9" fillId="4" borderId="21" xfId="0" applyFont="1" applyFill="1" applyBorder="1" applyAlignment="1">
      <alignment horizontal="left" indent="2"/>
    </xf>
    <xf numFmtId="0" fontId="9" fillId="4" borderId="22" xfId="0" applyFont="1" applyFill="1" applyBorder="1" applyAlignment="1">
      <alignment horizontal="left" indent="2"/>
    </xf>
    <xf numFmtId="8" fontId="8" fillId="4" borderId="20" xfId="0" applyNumberFormat="1" applyFont="1" applyFill="1" applyBorder="1" applyAlignment="1">
      <alignment horizontal="left"/>
    </xf>
    <xf numFmtId="0" fontId="2" fillId="2" borderId="0" xfId="3"/>
    <xf numFmtId="168" fontId="0" fillId="0" borderId="0" xfId="0" applyNumberFormat="1" applyAlignment="1">
      <alignment horizontal="center"/>
    </xf>
    <xf numFmtId="0" fontId="13" fillId="2" borderId="0" xfId="3" applyFont="1" applyBorder="1" applyAlignment="1">
      <alignment horizontal="left" indent="2"/>
    </xf>
    <xf numFmtId="0" fontId="13" fillId="2" borderId="0" xfId="3" applyFont="1" applyBorder="1" applyAlignment="1">
      <alignment horizontal="center"/>
    </xf>
    <xf numFmtId="0" fontId="13" fillId="2" borderId="0" xfId="3" applyFont="1"/>
    <xf numFmtId="0" fontId="5" fillId="4" borderId="0" xfId="0" applyFont="1" applyFill="1"/>
    <xf numFmtId="168" fontId="5" fillId="4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0" fontId="0" fillId="7" borderId="0" xfId="0" applyFill="1"/>
    <xf numFmtId="9" fontId="0" fillId="0" borderId="0" xfId="0" applyNumberFormat="1" applyAlignment="1">
      <alignment horizontal="center"/>
    </xf>
    <xf numFmtId="168" fontId="0" fillId="7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2" fillId="2" borderId="0" xfId="2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2381</xdr:colOff>
      <xdr:row>0</xdr:row>
      <xdr:rowOff>144837</xdr:rowOff>
    </xdr:from>
    <xdr:to>
      <xdr:col>3</xdr:col>
      <xdr:colOff>654843</xdr:colOff>
      <xdr:row>9</xdr:row>
      <xdr:rowOff>144484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0F2C471-685C-C247-A728-96D5165DB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569" y="144837"/>
          <a:ext cx="7510462" cy="1714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1155-3DCD-4BBD-8344-3B9EBD120A6D}">
  <dimension ref="A10:J41"/>
  <sheetViews>
    <sheetView showGridLines="0" tabSelected="1" zoomScale="90" zoomScaleNormal="90" workbookViewId="0">
      <selection activeCell="C31" sqref="C31"/>
    </sheetView>
  </sheetViews>
  <sheetFormatPr defaultColWidth="0" defaultRowHeight="15" x14ac:dyDescent="0.25"/>
  <cols>
    <col min="1" max="1" width="5.42578125" customWidth="1"/>
    <col min="2" max="2" width="52.5703125" customWidth="1"/>
    <col min="3" max="3" width="50.42578125" customWidth="1"/>
    <col min="4" max="4" width="14.85546875" bestFit="1" customWidth="1"/>
    <col min="5" max="5" width="5.7109375" customWidth="1"/>
    <col min="6" max="7" width="4.85546875" customWidth="1"/>
    <col min="8" max="9" width="4.85546875" hidden="1" customWidth="1"/>
    <col min="10" max="10" width="9.7109375" hidden="1" customWidth="1"/>
    <col min="11" max="11" width="9.140625" hidden="1" customWidth="1"/>
    <col min="12" max="16384" width="9.140625" hidden="1"/>
  </cols>
  <sheetData>
    <row r="10" spans="2:4" ht="15.75" thickBot="1" x14ac:dyDescent="0.3"/>
    <row r="11" spans="2:4" ht="33" x14ac:dyDescent="0.6">
      <c r="B11" s="28" t="s">
        <v>16</v>
      </c>
      <c r="C11" s="29"/>
      <c r="D11" s="30"/>
    </row>
    <row r="12" spans="2:4" ht="17.25" x14ac:dyDescent="0.3">
      <c r="B12" s="3" t="s">
        <v>13</v>
      </c>
      <c r="C12" s="4"/>
      <c r="D12" s="5">
        <v>2000</v>
      </c>
    </row>
    <row r="13" spans="2:4" ht="17.25" x14ac:dyDescent="0.3">
      <c r="B13" s="6" t="s">
        <v>14</v>
      </c>
      <c r="C13" s="7"/>
      <c r="D13" s="8">
        <v>6.0000000000000001E-3</v>
      </c>
    </row>
    <row r="14" spans="2:4" ht="18" thickBot="1" x14ac:dyDescent="0.35">
      <c r="B14" s="9" t="s">
        <v>15</v>
      </c>
      <c r="C14" s="10"/>
      <c r="D14" s="11">
        <f>D12*30%</f>
        <v>600</v>
      </c>
    </row>
    <row r="15" spans="2:4" ht="21.75" customHeight="1" thickBot="1" x14ac:dyDescent="0.3"/>
    <row r="16" spans="2:4" ht="36.75" customHeight="1" x14ac:dyDescent="0.55000000000000004">
      <c r="B16" s="31" t="s">
        <v>5</v>
      </c>
      <c r="C16" s="32"/>
      <c r="D16" s="33"/>
    </row>
    <row r="17" spans="1:4" ht="23.25" customHeight="1" x14ac:dyDescent="0.3">
      <c r="B17" s="12" t="s">
        <v>0</v>
      </c>
      <c r="C17" s="13"/>
      <c r="D17" s="14">
        <v>200</v>
      </c>
    </row>
    <row r="18" spans="1:4" ht="23.25" customHeight="1" x14ac:dyDescent="0.3">
      <c r="B18" s="15" t="s">
        <v>1</v>
      </c>
      <c r="C18" s="16"/>
      <c r="D18" s="17">
        <v>5</v>
      </c>
    </row>
    <row r="19" spans="1:4" ht="23.25" customHeight="1" x14ac:dyDescent="0.3">
      <c r="B19" s="15" t="s">
        <v>2</v>
      </c>
      <c r="C19" s="16"/>
      <c r="D19" s="18">
        <v>1.0789999999999999E-2</v>
      </c>
    </row>
    <row r="20" spans="1:4" ht="23.25" customHeight="1" x14ac:dyDescent="0.3">
      <c r="B20" s="37" t="s">
        <v>3</v>
      </c>
      <c r="C20" s="38"/>
      <c r="D20" s="39">
        <f>FV(taxa_mensal,qtd_anos*12,aporte*-1)</f>
        <v>16755.382799697527</v>
      </c>
    </row>
    <row r="21" spans="1:4" ht="23.25" customHeight="1" thickBot="1" x14ac:dyDescent="0.35">
      <c r="B21" s="40" t="s">
        <v>4</v>
      </c>
      <c r="C21" s="41"/>
      <c r="D21" s="42">
        <f>D20*Rendimento_Carteira</f>
        <v>100.53229679818516</v>
      </c>
    </row>
    <row r="22" spans="1:4" ht="15.75" thickBot="1" x14ac:dyDescent="0.3"/>
    <row r="23" spans="1:4" ht="30.75" x14ac:dyDescent="0.55000000000000004">
      <c r="B23" s="34" t="s">
        <v>11</v>
      </c>
      <c r="C23" s="35"/>
      <c r="D23" s="36" t="s">
        <v>12</v>
      </c>
    </row>
    <row r="24" spans="1:4" ht="17.25" x14ac:dyDescent="0.3">
      <c r="A24" s="1">
        <v>2</v>
      </c>
      <c r="B24" s="19" t="s">
        <v>6</v>
      </c>
      <c r="C24" s="20">
        <f>FV($D$19,$A24*12,$D$17*-1)</f>
        <v>5445.5254595290435</v>
      </c>
      <c r="D24" s="21">
        <f>C24*Rendimento_Carteira</f>
        <v>32.673152757174265</v>
      </c>
    </row>
    <row r="25" spans="1:4" ht="17.25" x14ac:dyDescent="0.3">
      <c r="A25" s="1">
        <v>5</v>
      </c>
      <c r="B25" s="22" t="s">
        <v>7</v>
      </c>
      <c r="C25" s="23">
        <f>FV($D$19,$A25*12,$D$17*-1)</f>
        <v>16755.382799697527</v>
      </c>
      <c r="D25" s="24">
        <f>C25*Rendimento_Carteira</f>
        <v>100.53229679818516</v>
      </c>
    </row>
    <row r="26" spans="1:4" ht="17.25" x14ac:dyDescent="0.3">
      <c r="A26" s="1">
        <v>10</v>
      </c>
      <c r="B26" s="22" t="s">
        <v>8</v>
      </c>
      <c r="C26" s="23">
        <f>FV($D$19,$A26*12,$D$17*-1)</f>
        <v>48656.842506034438</v>
      </c>
      <c r="D26" s="24">
        <f>C26*Rendimento_Carteira</f>
        <v>291.94105503620665</v>
      </c>
    </row>
    <row r="27" spans="1:4" ht="17.25" x14ac:dyDescent="0.3">
      <c r="A27" s="1">
        <v>20</v>
      </c>
      <c r="B27" s="22" t="s">
        <v>9</v>
      </c>
      <c r="C27" s="23">
        <f>FV($D$19,$A27*12,$D$17*-1)</f>
        <v>225039.68001941612</v>
      </c>
      <c r="D27" s="24">
        <f>C27*Rendimento_Carteira</f>
        <v>1350.2380801164968</v>
      </c>
    </row>
    <row r="28" spans="1:4" ht="18" thickBot="1" x14ac:dyDescent="0.35">
      <c r="A28" s="1">
        <v>30</v>
      </c>
      <c r="B28" s="25" t="s">
        <v>10</v>
      </c>
      <c r="C28" s="26">
        <f>FV($D$19,$A28*12,$D$17*-1)</f>
        <v>864433.93100094295</v>
      </c>
      <c r="D28" s="27">
        <f>C28*Rendimento_Carteira</f>
        <v>5186.6035860056581</v>
      </c>
    </row>
    <row r="31" spans="1:4" ht="15.75" x14ac:dyDescent="0.25">
      <c r="B31" s="45" t="s">
        <v>17</v>
      </c>
      <c r="C31" s="46" t="s">
        <v>18</v>
      </c>
      <c r="D31" s="47"/>
    </row>
    <row r="32" spans="1:4" ht="15.75" x14ac:dyDescent="0.25">
      <c r="B32" s="48" t="s">
        <v>19</v>
      </c>
      <c r="C32" s="49">
        <f>aporte</f>
        <v>200</v>
      </c>
      <c r="D32" s="48"/>
    </row>
    <row r="34" spans="2:4" x14ac:dyDescent="0.25">
      <c r="B34" s="50" t="s">
        <v>21</v>
      </c>
      <c r="C34" s="51" t="s">
        <v>22</v>
      </c>
      <c r="D34" s="51" t="s">
        <v>23</v>
      </c>
    </row>
    <row r="35" spans="2:4" x14ac:dyDescent="0.25">
      <c r="B35" s="2" t="s">
        <v>24</v>
      </c>
      <c r="C35" s="53">
        <f>VLOOKUP($C$31&amp;"-"&amp;B35,Planilha2!$B:$E,4,FALSE)</f>
        <v>0.5</v>
      </c>
      <c r="D35" s="44">
        <f>C35*$C$32</f>
        <v>100</v>
      </c>
    </row>
    <row r="36" spans="2:4" x14ac:dyDescent="0.25">
      <c r="B36" s="2" t="s">
        <v>25</v>
      </c>
      <c r="C36" s="53">
        <f>VLOOKUP($C$31&amp;"-"&amp;B36,Planilha2!$B:$E,4,FALSE)</f>
        <v>0.1</v>
      </c>
      <c r="D36" s="44">
        <f t="shared" ref="D36:D40" si="0">C36*$C$32</f>
        <v>20</v>
      </c>
    </row>
    <row r="37" spans="2:4" x14ac:dyDescent="0.25">
      <c r="B37" s="2" t="s">
        <v>26</v>
      </c>
      <c r="C37" s="53">
        <f>VLOOKUP($C$31&amp;"-"&amp;B37,Planilha2!$B:$E,4,FALSE)</f>
        <v>0.05</v>
      </c>
      <c r="D37" s="44">
        <f t="shared" si="0"/>
        <v>10</v>
      </c>
    </row>
    <row r="38" spans="2:4" x14ac:dyDescent="0.25">
      <c r="B38" s="2" t="s">
        <v>27</v>
      </c>
      <c r="C38" s="53">
        <f>VLOOKUP($C$31&amp;"-"&amp;B38,Planilha2!$B:$E,4,FALSE)</f>
        <v>0.05</v>
      </c>
      <c r="D38" s="44">
        <f t="shared" si="0"/>
        <v>10</v>
      </c>
    </row>
    <row r="39" spans="2:4" x14ac:dyDescent="0.25">
      <c r="B39" s="2" t="s">
        <v>28</v>
      </c>
      <c r="C39" s="53">
        <f>VLOOKUP($C$31&amp;"-"&amp;B39,Planilha2!$B:$E,4,FALSE)</f>
        <v>0.2</v>
      </c>
      <c r="D39" s="44">
        <f t="shared" si="0"/>
        <v>40</v>
      </c>
    </row>
    <row r="40" spans="2:4" x14ac:dyDescent="0.25">
      <c r="B40" s="2" t="s">
        <v>29</v>
      </c>
      <c r="C40" s="53">
        <f>VLOOKUP($C$31&amp;"-"&amp;B40,Planilha2!$B:$E,4,FALSE)</f>
        <v>0.1</v>
      </c>
      <c r="D40" s="44">
        <f t="shared" si="0"/>
        <v>20</v>
      </c>
    </row>
    <row r="41" spans="2:4" x14ac:dyDescent="0.25">
      <c r="B41" s="52"/>
      <c r="C41" s="52"/>
      <c r="D41" s="54">
        <f>SUM(D35:D40)</f>
        <v>200</v>
      </c>
    </row>
  </sheetData>
  <mergeCells count="11">
    <mergeCell ref="B16:D16"/>
    <mergeCell ref="B12:C12"/>
    <mergeCell ref="B13:C13"/>
    <mergeCell ref="B14:C14"/>
    <mergeCell ref="B11:D11"/>
    <mergeCell ref="B19:C19"/>
    <mergeCell ref="B23:C23"/>
    <mergeCell ref="B17:C17"/>
    <mergeCell ref="B18:C18"/>
    <mergeCell ref="B20:C20"/>
    <mergeCell ref="B21:C21"/>
  </mergeCells>
  <dataValidations count="1">
    <dataValidation type="list" allowBlank="1" showInputMessage="1" showErrorMessage="1" sqref="C31" xr:uid="{B47FE492-AA59-4115-9D0F-80366D1D3F66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C7E4-119F-4E06-84C9-16692A7EACCD}">
  <dimension ref="B2:I20"/>
  <sheetViews>
    <sheetView workbookViewId="0">
      <selection activeCell="E9" sqref="E9:E14"/>
    </sheetView>
  </sheetViews>
  <sheetFormatPr defaultRowHeight="15" x14ac:dyDescent="0.25"/>
  <cols>
    <col min="2" max="2" width="25.7109375" bestFit="1" customWidth="1"/>
    <col min="3" max="3" width="12.140625" bestFit="1" customWidth="1"/>
    <col min="4" max="4" width="16.140625" bestFit="1" customWidth="1"/>
    <col min="8" max="8" width="15.85546875" bestFit="1" customWidth="1"/>
    <col min="9" max="9" width="10.7109375" customWidth="1"/>
  </cols>
  <sheetData>
    <row r="2" spans="2:9" x14ac:dyDescent="0.25">
      <c r="B2" t="s">
        <v>32</v>
      </c>
      <c r="C2" t="s">
        <v>31</v>
      </c>
      <c r="D2" s="55" t="s">
        <v>21</v>
      </c>
      <c r="E2" s="2" t="s">
        <v>30</v>
      </c>
    </row>
    <row r="3" spans="2:9" x14ac:dyDescent="0.25">
      <c r="B3" t="str">
        <f>$C3&amp;"-"&amp;D3</f>
        <v>Conservador-Papel</v>
      </c>
      <c r="C3" t="s">
        <v>33</v>
      </c>
      <c r="D3" s="2" t="s">
        <v>24</v>
      </c>
      <c r="E3" s="53">
        <v>0.3</v>
      </c>
      <c r="I3" t="s">
        <v>30</v>
      </c>
    </row>
    <row r="4" spans="2:9" x14ac:dyDescent="0.25">
      <c r="B4" t="str">
        <f>$C4&amp;"-"&amp;D4</f>
        <v>Conservador-Tijolo</v>
      </c>
      <c r="C4" t="s">
        <v>33</v>
      </c>
      <c r="D4" s="2" t="s">
        <v>25</v>
      </c>
      <c r="E4" s="53">
        <v>0.5</v>
      </c>
      <c r="H4" s="43" t="s">
        <v>34</v>
      </c>
      <c r="I4" s="62">
        <f>VLOOKUP(H4,$B:$E,4,FALSE)</f>
        <v>0.35</v>
      </c>
    </row>
    <row r="5" spans="2:9" x14ac:dyDescent="0.25">
      <c r="B5" t="str">
        <f>$C5&amp;"-"&amp;D5</f>
        <v>Conservador-Híbrido</v>
      </c>
      <c r="C5" t="s">
        <v>33</v>
      </c>
      <c r="D5" s="2" t="s">
        <v>26</v>
      </c>
      <c r="E5" s="53">
        <v>0.1</v>
      </c>
    </row>
    <row r="6" spans="2:9" x14ac:dyDescent="0.25">
      <c r="B6" t="str">
        <f>$C6&amp;"-"&amp;D6</f>
        <v>Conservador-FOF</v>
      </c>
      <c r="C6" t="s">
        <v>33</v>
      </c>
      <c r="D6" s="2" t="s">
        <v>27</v>
      </c>
      <c r="E6" s="53">
        <v>0.1</v>
      </c>
    </row>
    <row r="7" spans="2:9" x14ac:dyDescent="0.25">
      <c r="B7" t="str">
        <f>$C7&amp;"-"&amp;D7</f>
        <v>Conservador-Desenvolvimento</v>
      </c>
      <c r="C7" t="s">
        <v>33</v>
      </c>
      <c r="D7" s="2" t="s">
        <v>28</v>
      </c>
      <c r="E7" s="53">
        <v>0</v>
      </c>
    </row>
    <row r="8" spans="2:9" s="56" customFormat="1" ht="15.75" thickBot="1" x14ac:dyDescent="0.3">
      <c r="B8" s="56" t="str">
        <f>$C8&amp;"-"&amp;D8</f>
        <v>Conservador-Hotelarias</v>
      </c>
      <c r="C8" s="56" t="s">
        <v>33</v>
      </c>
      <c r="D8" s="57" t="s">
        <v>29</v>
      </c>
      <c r="E8" s="58">
        <v>0</v>
      </c>
    </row>
    <row r="9" spans="2:9" x14ac:dyDescent="0.25">
      <c r="B9" t="str">
        <f t="shared" ref="B4:B20" si="0">$C9&amp;"-"&amp;D9</f>
        <v>Moderado-Papel</v>
      </c>
      <c r="C9" t="s">
        <v>20</v>
      </c>
      <c r="D9" s="2" t="s">
        <v>24</v>
      </c>
      <c r="E9" s="53">
        <v>0.32</v>
      </c>
    </row>
    <row r="10" spans="2:9" x14ac:dyDescent="0.25">
      <c r="B10" t="str">
        <f t="shared" si="0"/>
        <v>Moderado-Tijolo</v>
      </c>
      <c r="C10" t="s">
        <v>20</v>
      </c>
      <c r="D10" s="2" t="s">
        <v>25</v>
      </c>
      <c r="E10" s="53">
        <v>0.35</v>
      </c>
    </row>
    <row r="11" spans="2:9" x14ac:dyDescent="0.25">
      <c r="B11" t="str">
        <f t="shared" si="0"/>
        <v>Moderado-Híbrido</v>
      </c>
      <c r="C11" t="s">
        <v>20</v>
      </c>
      <c r="D11" s="2" t="s">
        <v>26</v>
      </c>
      <c r="E11" s="53">
        <v>0.08</v>
      </c>
    </row>
    <row r="12" spans="2:9" x14ac:dyDescent="0.25">
      <c r="B12" t="str">
        <f t="shared" si="0"/>
        <v>Moderado-FOF</v>
      </c>
      <c r="C12" t="s">
        <v>20</v>
      </c>
      <c r="D12" s="2" t="s">
        <v>27</v>
      </c>
      <c r="E12" s="53">
        <v>0.05</v>
      </c>
    </row>
    <row r="13" spans="2:9" x14ac:dyDescent="0.25">
      <c r="B13" t="str">
        <f t="shared" si="0"/>
        <v>Moderado-Desenvolvimento</v>
      </c>
      <c r="C13" t="s">
        <v>20</v>
      </c>
      <c r="D13" s="2" t="s">
        <v>28</v>
      </c>
      <c r="E13" s="53">
        <v>0.1</v>
      </c>
    </row>
    <row r="14" spans="2:9" s="56" customFormat="1" ht="15.75" thickBot="1" x14ac:dyDescent="0.3">
      <c r="B14" s="56" t="str">
        <f t="shared" si="0"/>
        <v>Moderado-Hotelarias</v>
      </c>
      <c r="C14" s="56" t="s">
        <v>20</v>
      </c>
      <c r="D14" s="57" t="s">
        <v>29</v>
      </c>
      <c r="E14" s="58">
        <v>0.1</v>
      </c>
    </row>
    <row r="15" spans="2:9" x14ac:dyDescent="0.25">
      <c r="B15" t="str">
        <f>$C15&amp;"-"&amp;D15</f>
        <v>Agressivo-Papel</v>
      </c>
      <c r="C15" t="s">
        <v>18</v>
      </c>
      <c r="D15" s="2" t="s">
        <v>24</v>
      </c>
      <c r="E15" s="53">
        <v>0.5</v>
      </c>
    </row>
    <row r="16" spans="2:9" x14ac:dyDescent="0.25">
      <c r="B16" t="str">
        <f>$C16&amp;"-"&amp;D16</f>
        <v>Agressivo-Tijolo</v>
      </c>
      <c r="C16" t="s">
        <v>18</v>
      </c>
      <c r="D16" s="2" t="s">
        <v>25</v>
      </c>
      <c r="E16" s="53">
        <v>0.1</v>
      </c>
    </row>
    <row r="17" spans="2:8" x14ac:dyDescent="0.25">
      <c r="B17" t="str">
        <f>$C17&amp;"-"&amp;D17</f>
        <v>Agressivo-Híbrido</v>
      </c>
      <c r="C17" t="s">
        <v>18</v>
      </c>
      <c r="D17" s="2" t="s">
        <v>26</v>
      </c>
      <c r="E17" s="53">
        <v>0.05</v>
      </c>
    </row>
    <row r="18" spans="2:8" x14ac:dyDescent="0.25">
      <c r="B18" t="str">
        <f>$C18&amp;"-"&amp;D18</f>
        <v>Agressivo-FOF</v>
      </c>
      <c r="C18" t="s">
        <v>18</v>
      </c>
      <c r="D18" s="2" t="s">
        <v>27</v>
      </c>
      <c r="E18" s="53">
        <v>0.05</v>
      </c>
      <c r="H18" s="59"/>
    </row>
    <row r="19" spans="2:8" x14ac:dyDescent="0.25">
      <c r="B19" t="str">
        <f>$C19&amp;"-"&amp;D19</f>
        <v>Agressivo-Desenvolvimento</v>
      </c>
      <c r="C19" t="s">
        <v>18</v>
      </c>
      <c r="D19" s="2" t="s">
        <v>28</v>
      </c>
      <c r="E19" s="53">
        <v>0.2</v>
      </c>
    </row>
    <row r="20" spans="2:8" s="59" customFormat="1" x14ac:dyDescent="0.25">
      <c r="B20" s="59" t="str">
        <f>$C20&amp;"-"&amp;D20</f>
        <v>Agressivo-Hotelarias</v>
      </c>
      <c r="C20" s="59" t="s">
        <v>18</v>
      </c>
      <c r="D20" s="60" t="s">
        <v>29</v>
      </c>
      <c r="E20" s="6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Priuli</dc:creator>
  <cp:lastModifiedBy>Vinicius Priuli</cp:lastModifiedBy>
  <dcterms:created xsi:type="dcterms:W3CDTF">2025-06-05T13:05:18Z</dcterms:created>
  <dcterms:modified xsi:type="dcterms:W3CDTF">2025-06-06T14:14:28Z</dcterms:modified>
</cp:coreProperties>
</file>